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sharedStrings.xml" ContentType="application/vnd.openxmlformats-officedocument.spreadsheetml.sharedStrings+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入力・提出用" sheetId="1" state="visible" r:id="rId2"/>
    <sheet name="item" sheetId="2" state="visible" r:id="rId3"/>
    <sheet name="chk" sheetId="3" state="visible" r:id="rId4"/>
    <sheet name="旧式" sheetId="4" state="visible" r:id="rId5"/>
    <sheet name="旧提出" sheetId="5" state="visible" r:id="rId6"/>
  </sheets>
  <calcPr iterateCount="100" refMode="A1" iterate="false" iterateDelta="0.0001"/>
  <extLst>
    <ext xmlns:loext="http://schemas.libreoffice.org/" uri="{7626C862-2A13-11E5-B345-FEFF819CDC9F}">
      <loext:extCalcPr stringRefSyntax="CalcA1ExcelA1"/>
    </ext>
  </extLst>
</workbook>
</file>

<file path=xl/sharedStrings.xml><?xml version="1.0" encoding="utf-8"?>
<sst xmlns="http://schemas.openxmlformats.org/spreadsheetml/2006/main" count="650" uniqueCount="308">
  <si>
    <t xml:space="preserve">複合環境試験装置利用申込書：</t>
  </si>
  <si>
    <t xml:space="preserve">（↓下記に入力し、このファイル又はこのシートのcsvファイルかtxtファイルを送信してください。pdfは送信しないでください）</t>
  </si>
  <si>
    <t xml:space="preserve">記入例</t>
  </si>
  <si>
    <t xml:space="preserve">ver</t>
  </si>
  <si>
    <t xml:space="preserve">申し込み日：</t>
  </si>
  <si>
    <t xml:space="preserve">会社名：</t>
  </si>
  <si>
    <t xml:space="preserve">秋田産業研究所</t>
  </si>
  <si>
    <t xml:space="preserve">メモ</t>
  </si>
  <si>
    <t xml:space="preserve">部署名：</t>
  </si>
  <si>
    <t xml:space="preserve">研究開発部</t>
  </si>
  <si>
    <t xml:space="preserve">■証明書が必要な場合は，一般財団法人 秋田県建設・工業技術センター様への委託手続きが必要になります．</t>
  </si>
  <si>
    <t xml:space="preserve">担当者名：</t>
  </si>
  <si>
    <t xml:space="preserve">千葉　香</t>
  </si>
  <si>
    <t xml:space="preserve">■取り付け治具</t>
  </si>
  <si>
    <t xml:space="preserve">希望日時、期間：</t>
  </si>
  <si>
    <t xml:space="preserve">2022年4月1日(木)から 4月9日(金)のあいだ 10:00-14:00</t>
  </si>
  <si>
    <t xml:space="preserve">・ご参考  治具:サイズ,質量,最大振動数</t>
  </si>
  <si>
    <t xml:space="preserve">利用日合計：</t>
  </si>
  <si>
    <t xml:space="preserve">立方体治具：200×200×200mm, 10kg, 2kHz</t>
  </si>
  <si>
    <t xml:space="preserve">当センターでの利用実績：</t>
  </si>
  <si>
    <t xml:space="preserve">なし</t>
  </si>
  <si>
    <t xml:space="preserve">あり</t>
  </si>
  <si>
    <t xml:space="preserve">平板(小)：500×500mm, 15kg  , 500Hz</t>
  </si>
  <si>
    <t xml:space="preserve">2017.02/27</t>
  </si>
  <si>
    <t xml:space="preserve">取り付け治具：</t>
  </si>
  <si>
    <t xml:space="preserve">立方体治具</t>
  </si>
  <si>
    <t xml:space="preserve">平板(大)：800×800mm, 45kg , 350Hz</t>
  </si>
  <si>
    <t xml:space="preserve">加振台への固定方法：</t>
  </si>
  <si>
    <t xml:space="preserve">治具へのネジ止め</t>
  </si>
  <si>
    <t xml:space="preserve">■固定方法</t>
  </si>
  <si>
    <t xml:space="preserve">品名：</t>
  </si>
  <si>
    <t xml:space="preserve">電子部品</t>
  </si>
  <si>
    <t xml:space="preserve">治具固定・平板固定・PPバンド固定</t>
  </si>
  <si>
    <t xml:space="preserve">個数：</t>
  </si>
  <si>
    <t xml:space="preserve">・立方体治具ネジ：5x8-M8 深10</t>
  </si>
  <si>
    <t xml:space="preserve">寸法[mm]幅x高x奥：</t>
  </si>
  <si>
    <t xml:space="preserve">・平板(小)ネジ：20-M10 深20</t>
  </si>
  <si>
    <t xml:space="preserve">質量[kg]：</t>
  </si>
  <si>
    <t xml:space="preserve">・平板(大)ネジ：44-M10 深20</t>
  </si>
  <si>
    <t xml:space="preserve">試料への電源供給：</t>
  </si>
  <si>
    <t xml:space="preserve">■装置情報</t>
  </si>
  <si>
    <t xml:space="preserve">単相、AC100V</t>
  </si>
  <si>
    <t xml:space="preserve">複合環境試験装置，料金：1,720円/時</t>
  </si>
  <si>
    <t xml:space="preserve">搬入方法：</t>
  </si>
  <si>
    <t xml:space="preserve">当日持込み</t>
  </si>
  <si>
    <t xml:space="preserve">・装置の利用時間は治具交換、取り付け時間も含んだ占有時間となります。</t>
  </si>
  <si>
    <t xml:space="preserve">搬出方法：</t>
  </si>
  <si>
    <t xml:space="preserve">当日持帰り</t>
  </si>
  <si>
    <t xml:space="preserve">https://www.aitc.pref.akita.jp/equipdb/eq02023/</t>
  </si>
  <si>
    <t xml:space="preserve">証明書要否：</t>
  </si>
  <si>
    <t xml:space="preserve">不要</t>
  </si>
  <si>
    <t xml:space="preserve">装置(振動試験)：IMV製EM2502</t>
  </si>
  <si>
    <t xml:space="preserve">装置(恒温高湿)：IMV製Syn-3HA-40</t>
  </si>
  <si>
    <t xml:space="preserve">◆試験1</t>
  </si>
  <si>
    <t xml:space="preserve">◆恒温槽</t>
  </si>
  <si>
    <t xml:space="preserve">振動条件：</t>
  </si>
  <si>
    <t xml:space="preserve">正弦波</t>
  </si>
  <si>
    <t xml:space="preserve">ランダム</t>
  </si>
  <si>
    <t xml:space="preserve">内寸：W1000×H1000×D1000mm</t>
  </si>
  <si>
    <t xml:space="preserve">試験時間の単位：</t>
  </si>
  <si>
    <t xml:space="preserve">[分]</t>
  </si>
  <si>
    <t xml:space="preserve">分</t>
  </si>
  <si>
    <t xml:space="preserve">温度範囲：-40～+180℃</t>
  </si>
  <si>
    <t xml:space="preserve">試験時間(1振動方向あたり)：</t>
  </si>
  <si>
    <t xml:space="preserve">湿度範囲：20～98%rh(制約範囲あり)</t>
  </si>
  <si>
    <t xml:space="preserve">試験合計時間</t>
  </si>
  <si>
    <t xml:space="preserve">装置振動方向：</t>
  </si>
  <si>
    <t xml:space="preserve">垂直</t>
  </si>
  <si>
    <t xml:space="preserve">試料振動方向：</t>
  </si>
  <si>
    <t xml:space="preserve">z(垂直振動)</t>
  </si>
  <si>
    <t xml:space="preserve">xなし</t>
  </si>
  <si>
    <t xml:space="preserve">yなし</t>
  </si>
  <si>
    <t xml:space="preserve">■装置ご利用の遵守事項</t>
  </si>
  <si>
    <t xml:space="preserve">恒温恒湿槽要否：</t>
  </si>
  <si>
    <t xml:space="preserve">下記1ページ(7)をご覧下さい．</t>
  </si>
  <si>
    <t xml:space="preserve">https://www.aitc.pref.akita.jp/wp/doc/equipment.pdf#page=2</t>
  </si>
  <si>
    <t xml:space="preserve">★当日、イヤーマフや耳栓など騒音による聴力障害を防止する保護具をお持ちください。</t>
  </si>
  <si>
    <t xml:space="preserve">◆試料の質量(m_s)は次の式を満たす必要があります．</t>
  </si>
  <si>
    <t xml:space="preserve">m_s &lt; (40000/a - 37 - m_g )</t>
  </si>
  <si>
    <t xml:space="preserve">[m/(s^2)]</t>
  </si>
  <si>
    <t xml:space="preserve">装置加振上限式</t>
  </si>
  <si>
    <t xml:space="preserve">Fmax &gt; ( m_m + m_g + m_s)* a</t>
  </si>
  <si>
    <t xml:space="preserve">Fmax : 加振力上限[N] = 40000 [N]</t>
  </si>
  <si>
    <t xml:space="preserve">m_m : 可動部質量[kg] = 37 [kg]</t>
  </si>
  <si>
    <t xml:space="preserve">m_g : 治具質量[kg] = {10, 15 , 45} [kg]</t>
  </si>
  <si>
    <t xml:space="preserve">片振幅(0-p)</t>
  </si>
  <si>
    <t xml:space="preserve">m_s : サンプル質量[kg]</t>
  </si>
  <si>
    <t xml:space="preserve">対数掃引</t>
  </si>
  <si>
    <t xml:space="preserve">a : 加速度[m/s2]</t>
  </si>
  <si>
    <t xml:space="preserve">[分/回]</t>
  </si>
  <si>
    <t xml:space="preserve">往復掃引</t>
  </si>
  <si>
    <t xml:space="preserve">[G]</t>
  </si>
  <si>
    <t xml:space="preserve">[((m/s^2)^2)/Hz]</t>
  </si>
  <si>
    <t xml:space="preserve">[((m/s2)2)/Hz]</t>
  </si>
  <si>
    <t xml:space="preserve">参照する規格：</t>
  </si>
  <si>
    <t xml:space="preserve">振動プロファイル：</t>
  </si>
  <si>
    <t xml:space="preserve">[Hz]</t>
  </si>
  <si>
    <t xml:space="preserve">恒温槽利用時</t>
  </si>
  <si>
    <t xml:space="preserve">温度[℃]</t>
  </si>
  <si>
    <t xml:space="preserve">温度勾配</t>
  </si>
  <si>
    <t xml:space="preserve">湿度[%]</t>
  </si>
  <si>
    <t xml:space="preserve">湿度勾配</t>
  </si>
  <si>
    <t xml:space="preserve">時間[分]</t>
  </si>
  <si>
    <t xml:space="preserve">[℃]</t>
  </si>
  <si>
    <t xml:space="preserve">勾配</t>
  </si>
  <si>
    <t xml:space="preserve">温度</t>
  </si>
  <si>
    <t xml:space="preserve">-</t>
  </si>
  <si>
    <t xml:space="preserve">プロファイル</t>
  </si>
  <si>
    <t xml:space="preserve">/</t>
  </si>
  <si>
    <t xml:space="preserve">→</t>
  </si>
  <si>
    <t xml:space="preserve">戻りstep 2</t>
  </si>
  <si>
    <t xml:space="preserve">繰り返し2</t>
  </si>
  <si>
    <t xml:space="preserve">◆試験2 （試験が2つ以上ある場合は、この項目をコピーして追加してください）</t>
  </si>
  <si>
    <t xml:space="preserve">◆試験2(例)</t>
  </si>
  <si>
    <t xml:space="preserve">x(垂直振動)</t>
  </si>
  <si>
    <t xml:space="preserve">y(垂直振動)</t>
  </si>
  <si>
    <t xml:space="preserve">振動と温湿度の連動：</t>
  </si>
  <si>
    <t xml:space="preserve">下限</t>
  </si>
  <si>
    <t xml:space="preserve">上限</t>
  </si>
  <si>
    <t xml:space="preserve">周波数範囲[Hz](正弦波選択時)：</t>
  </si>
  <si>
    <t xml:space="preserve">振動レベル(正弦波選択時)：</t>
  </si>
  <si>
    <t xml:space="preserve">レベル単位(正弦波選択時)：</t>
  </si>
  <si>
    <t xml:space="preserve">振動レベル2(正弦波選択時)：</t>
  </si>
  <si>
    <t xml:space="preserve">レベル単位2(正弦波選択時)：</t>
  </si>
  <si>
    <t xml:space="preserve">変化点[Hz](レベル2選択時)：</t>
  </si>
  <si>
    <t xml:space="preserve">振動レベル3(正弦波選択時)：</t>
  </si>
  <si>
    <t xml:space="preserve">レベル単位3(正弦波選択時)：</t>
  </si>
  <si>
    <t xml:space="preserve">変化点[Hz](レベル3選択時)：</t>
  </si>
  <si>
    <t xml:space="preserve">振幅定義(振幅設定時)：</t>
  </si>
  <si>
    <t xml:space="preserve">掃引方法(正弦波選択時)：</t>
  </si>
  <si>
    <t xml:space="preserve">掃引時間・速度(正弦波選択時)：</t>
  </si>
  <si>
    <t xml:space="preserve">掃引指定単位(正弦波選択時)：</t>
  </si>
  <si>
    <t xml:space="preserve">掃引回数(正弦波選択時)：</t>
  </si>
  <si>
    <t xml:space="preserve">掃引方向(正弦波選択時)：</t>
  </si>
  <si>
    <t xml:space="preserve">衝撃加速度(衝撃選択時)：</t>
  </si>
  <si>
    <t xml:space="preserve">衝撃単位(衝撃選択時)：</t>
  </si>
  <si>
    <t xml:space="preserve">衝撃時間[ms](衝撃選択時)：</t>
  </si>
  <si>
    <t xml:space="preserve">衝撃回数(衝撃選択時)：</t>
  </si>
  <si>
    <t xml:space="preserve">レベル単位(ランダム選択時)：</t>
  </si>
  <si>
    <t xml:space="preserve">初期値単位(傾斜レベル選択時)：</t>
  </si>
  <si>
    <t xml:space="preserve">初期値(傾斜レベル選択時)：</t>
  </si>
  <si>
    <t xml:space="preserve">過去の実施有無：</t>
  </si>
  <si>
    <t xml:space="preserve">振動と温度の連動：</t>
  </si>
  <si>
    <t xml:space="preserve">振動レベル単位(正弦波選択時)</t>
  </si>
  <si>
    <t xml:space="preserve">振幅定義：</t>
  </si>
  <si>
    <t xml:space="preserve">掃引方向</t>
  </si>
  <si>
    <t xml:space="preserve">掃引速度単位(正弦波選択時)：</t>
  </si>
  <si>
    <t xml:space="preserve">zなし</t>
  </si>
  <si>
    <t xml:space="preserve">必要</t>
  </si>
  <si>
    <t xml:space="preserve">あり(同条件)</t>
  </si>
  <si>
    <t xml:space="preserve">事前送付</t>
  </si>
  <si>
    <t xml:space="preserve">その他</t>
  </si>
  <si>
    <t xml:space="preserve">必要 ＝別機関に依頼</t>
  </si>
  <si>
    <t xml:space="preserve">[時]</t>
  </si>
  <si>
    <t xml:space="preserve">水平</t>
  </si>
  <si>
    <t xml:space="preserve">複振幅(p-p)</t>
  </si>
  <si>
    <t xml:space="preserve">一様掃引</t>
  </si>
  <si>
    <t xml:space="preserve">片道掃引</t>
  </si>
  <si>
    <t xml:space="preserve">[oct/min]</t>
  </si>
  <si>
    <t xml:space="preserve"> [(G^2)/Hz]</t>
  </si>
  <si>
    <t xml:space="preserve">JIS-z-232(2020年)</t>
  </si>
  <si>
    <t xml:space="preserve">/(あり)</t>
  </si>
  <si>
    <t xml:space="preserve">あり(別条件)</t>
  </si>
  <si>
    <t xml:space="preserve">平板(小)</t>
  </si>
  <si>
    <t xml:space="preserve">ベルト止め</t>
  </si>
  <si>
    <t xml:space="preserve">[秒]</t>
  </si>
  <si>
    <t xml:space="preserve">垂直と水平</t>
  </si>
  <si>
    <t xml:space="preserve">x(水平振動)</t>
  </si>
  <si>
    <t xml:space="preserve">y(水平振動)</t>
  </si>
  <si>
    <t xml:space="preserve">[mm]</t>
  </si>
  <si>
    <t xml:space="preserve">[分](試験時間指定)</t>
  </si>
  <si>
    <t xml:space="preserve">[dB/oct]</t>
  </si>
  <si>
    <t xml:space="preserve">JIS-z-200(2013年)</t>
  </si>
  <si>
    <t xml:space="preserve">平板(大)</t>
  </si>
  <si>
    <t xml:space="preserve">金属板固定</t>
  </si>
  <si>
    <t xml:space="preserve">衝撃</t>
  </si>
  <si>
    <t xml:space="preserve">[日]</t>
  </si>
  <si>
    <t xml:space="preserve">[m/s](速度)</t>
  </si>
  <si>
    <t xml:space="preserve">JIS-z-200(2020年)</t>
  </si>
  <si>
    <t xml:space="preserve">JIS-c-60068-3-8(2006年)</t>
  </si>
  <si>
    <t xml:space="preserve">JIS-D-1601(1995年)</t>
  </si>
  <si>
    <t xml:space="preserve">JIS-E-4023(1990年)</t>
  </si>
  <si>
    <t xml:space="preserve">別途添付</t>
  </si>
  <si>
    <t xml:space="preserve">秋田県産業技術センター宛て</t>
  </si>
  <si>
    <t xml:space="preserve">複合環境試験装置利用申込書</t>
  </si>
  <si>
    <t xml:space="preserve">pdfファイルは送信しないでください</t>
  </si>
  <si>
    <t xml:space="preserve">E-mail: qskn@aitc.pref.akita.jp</t>
  </si>
  <si>
    <t xml:space="preserve">申込日</t>
  </si>
  <si>
    <t xml:space="preserve">年</t>
  </si>
  <si>
    <t xml:space="preserve">月</t>
  </si>
  <si>
    <t xml:space="preserve">日</t>
  </si>
  <si>
    <t xml:space="preserve">会社名</t>
  </si>
  <si>
    <t xml:space="preserve">部署名</t>
  </si>
  <si>
    <t xml:space="preserve">担当者名</t>
  </si>
  <si>
    <t xml:space="preserve">供試試料の概要</t>
  </si>
  <si>
    <t xml:space="preserve">品名</t>
  </si>
  <si>
    <t xml:space="preserve">個数</t>
  </si>
  <si>
    <t xml:space="preserve">振動試験実施の有無</t>
  </si>
  <si>
    <t xml:space="preserve">取り付け治具</t>
  </si>
  <si>
    <t xml:space="preserve">寸法[mm] (幅)×(高さ）×（奥行)</t>
  </si>
  <si>
    <t xml:space="preserve">加振台への固定方法</t>
  </si>
  <si>
    <t xml:space="preserve">質量 [kg]</t>
  </si>
  <si>
    <t xml:space="preserve">試料への電源供給</t>
  </si>
  <si>
    <t xml:space="preserve">搬入方法</t>
  </si>
  <si>
    <t xml:space="preserve">☑ありの場合</t>
  </si>
  <si>
    <t xml:space="preserve">搬出方法</t>
  </si>
  <si>
    <t xml:space="preserve">試験の内容</t>
  </si>
  <si>
    <t xml:space="preserve">□振動試験</t>
  </si>
  <si>
    <t xml:space="preserve">周波数範囲</t>
  </si>
  <si>
    <t xml:space="preserve">～</t>
  </si>
  <si>
    <t xml:space="preserve">加速度</t>
  </si>
  <si>
    <t xml:space="preserve">注)鉄道関係規格は複振幅</t>
  </si>
  <si>
    <t xml:space="preserve">掃引方法</t>
  </si>
  <si>
    <t xml:space="preserve">掃引速度</t>
  </si>
  <si>
    <t xml:space="preserve">試験時間</t>
  </si>
  <si>
    <t xml:space="preserve">装置振動方向</t>
  </si>
  <si>
    <t xml:space="preserve">試料振動方向 </t>
  </si>
  <si>
    <t xml:space="preserve">レベル単位</t>
  </si>
  <si>
    <t xml:space="preserve">パワー密度スペクトラム</t>
  </si>
  <si>
    <t xml:space="preserve">周波数[Hz]</t>
  </si>
  <si>
    <t xml:space="preserve">レベル[　]</t>
  </si>
  <si>
    <t xml:space="preserve">傾斜[dB/oct]</t>
  </si>
  <si>
    <t xml:space="preserve">＿＿</t>
  </si>
  <si>
    <t xml:space="preserve">条件</t>
  </si>
  <si>
    <t xml:space="preserve">時間</t>
  </si>
  <si>
    <t xml:space="preserve"> [ms]</t>
  </si>
  <si>
    <t xml:space="preserve">回数</t>
  </si>
  <si>
    <t xml:space="preserve"> [回]</t>
  </si>
  <si>
    <t xml:space="preserve">□恒温恒湿槽</t>
  </si>
  <si>
    <t xml:space="preserve">振動との連動</t>
  </si>
  <si>
    <t xml:space="preserve">温度パターン</t>
  </si>
  <si>
    <t xml:space="preserve">□あり 　□ なし </t>
  </si>
  <si>
    <t xml:space="preserve">温度パターン　</t>
  </si>
  <si>
    <t xml:space="preserve">湿度[％]</t>
  </si>
  <si>
    <t xml:space="preserve">利用ご希望日</t>
  </si>
  <si>
    <t xml:space="preserve"> 利用日合計   </t>
  </si>
  <si>
    <t xml:space="preserve">期間</t>
  </si>
  <si>
    <t xml:space="preserve"> ・ご参考：最大振動数</t>
  </si>
  <si>
    <t xml:space="preserve">  立方体治具(200×200×200mm)</t>
  </si>
  <si>
    <t xml:space="preserve">  平板(小, 500×500mm)</t>
  </si>
  <si>
    <t xml:space="preserve">  平板(大, 800×800mm)</t>
  </si>
  <si>
    <t xml:space="preserve">最大2kHz  : 10kg　図面.pdf</t>
  </si>
  <si>
    <t xml:space="preserve">最大500Hz : 15kg　図面.pdf</t>
  </si>
  <si>
    <t xml:space="preserve">最大350Hz : 45kg　図面.pdf</t>
  </si>
  <si>
    <t xml:space="preserve"> （治具固定・平板固定・PPバンド固定）</t>
  </si>
  <si>
    <t xml:space="preserve"> ・立方体治具ネジ：5x8-M8 深10</t>
  </si>
  <si>
    <t xml:space="preserve"> ・平板(小)ネジ：20-M10 深20</t>
  </si>
  <si>
    <t xml:space="preserve"> ・平板(大)ネジ：44-M10 深20</t>
  </si>
  <si>
    <t xml:space="preserve">■証明書</t>
  </si>
  <si>
    <t xml:space="preserve">  （必要 ・ 不要 ）</t>
  </si>
  <si>
    <t xml:space="preserve">  ※必要な場合は，一般財団法人 秋田県建設・工業技術センター様への</t>
  </si>
  <si>
    <t xml:space="preserve">  委託手続きが必要になります．</t>
  </si>
  <si>
    <t xml:space="preserve"> 複合環境試験装置，料金：1,720円/時</t>
  </si>
  <si>
    <t xml:space="preserve"> https://www.aitc.pref.akita.jp/equipdb/eq02023/</t>
  </si>
  <si>
    <t xml:space="preserve"> 装置(振動試験)：IMV製EM2502</t>
  </si>
  <si>
    <t xml:space="preserve"> 装置(恒温高湿)：IMV製Syn-3HA-40</t>
  </si>
  <si>
    <t xml:space="preserve"> ◆恒温槽</t>
  </si>
  <si>
    <t xml:space="preserve">  内寸：W1000×H1000×D1000mm</t>
  </si>
  <si>
    <t xml:space="preserve">  温度範囲：-40～+180℃ , 湿度範囲：20～98%rh(制約範囲あり)</t>
  </si>
  <si>
    <t xml:space="preserve">■装置ご利用の遵守事項について</t>
  </si>
  <si>
    <t xml:space="preserve"> 下記1ページ(7)をご覧下さい．</t>
  </si>
  <si>
    <t xml:space="preserve"> https://www.aitc.pref.akita.jp/wp/doc/equipment.pdf#page=2</t>
  </si>
  <si>
    <t xml:space="preserve">◆各質量は次の式を満たす必要があります．</t>
  </si>
  <si>
    <t xml:space="preserve"> Fmax &gt; ( m_m + m_g + m_s)* a</t>
  </si>
  <si>
    <t xml:space="preserve">●各変数は次の通りです．</t>
  </si>
  <si>
    <t xml:space="preserve"> Fmax : 加振力上限[N] = 40000 [N]</t>
  </si>
  <si>
    <t xml:space="preserve"> m_m : 可動部質量[kg] = 37 [kg]</t>
  </si>
  <si>
    <t xml:space="preserve"> m_g : 治具質量[kg] = {10, 15 , 45} [kg]</t>
  </si>
  <si>
    <t xml:space="preserve"> m_s : サンプル質量[kg]</t>
  </si>
  <si>
    <r>
      <rPr>
        <sz val="10"/>
        <color rgb="FF000000"/>
        <rFont val="游ゴシック"/>
        <family val="3"/>
        <charset val="128"/>
      </rPr>
      <t xml:space="preserve"> a : 加速度[m/s</t>
    </r>
    <r>
      <rPr>
        <vertAlign val="superscript"/>
        <sz val="10"/>
        <color rgb="FF000000"/>
        <rFont val="游ゴシック"/>
        <family val="0"/>
        <charset val="128"/>
      </rPr>
      <t xml:space="preserve">2</t>
    </r>
    <r>
      <rPr>
        <sz val="10"/>
        <color rgb="FF000000"/>
        <rFont val="游ゴシック"/>
        <family val="0"/>
        <charset val="128"/>
      </rPr>
      <t xml:space="preserve">]</t>
    </r>
  </si>
  <si>
    <t xml:space="preserve">●治具種類(m_g)</t>
  </si>
  <si>
    <t xml:space="preserve"> サイコロ治具 : 10 kg</t>
  </si>
  <si>
    <t xml:space="preserve"> テーブル治具(500mm) : 15 kg</t>
  </si>
  <si>
    <t xml:space="preserve"> テーブル治具(800mm) : 45 kg</t>
  </si>
  <si>
    <t xml:space="preserve">●サンプル質量上限式</t>
  </si>
  <si>
    <t xml:space="preserve"> m_s &lt; (40000/a - 37 - m_g )</t>
  </si>
  <si>
    <t xml:space="preserve">この様式に記載した場合は「旧提出]シートをcsvファイルで保存し送付するか、そのまま送信するかしてください。pdfでは送信しないで下さい。</t>
  </si>
  <si>
    <t xml:space="preserve">  </t>
  </si>
  <si>
    <t xml:space="preserve">□にチェックをお願いします。</t>
  </si>
  <si>
    <t xml:space="preserve">□なし　　□当センターで同条件で実施（　　年　月　日）　□当センターで別条件で実施</t>
  </si>
  <si>
    <r>
      <rPr>
        <sz val="10"/>
        <color rgb="FF000000"/>
        <rFont val="游ゴシック"/>
        <family val="3"/>
        <charset val="128"/>
      </rPr>
      <t xml:space="preserve">□</t>
    </r>
    <r>
      <rPr>
        <b val="true"/>
        <sz val="10"/>
        <color rgb="FF0070C0"/>
        <rFont val="游ゴシック"/>
        <family val="0"/>
        <charset val="128"/>
      </rPr>
      <t xml:space="preserve">立方体治具</t>
    </r>
    <r>
      <rPr>
        <sz val="10"/>
        <color rgb="FF000000"/>
        <rFont val="游ゴシック"/>
        <family val="0"/>
        <charset val="128"/>
      </rPr>
      <t xml:space="preserve">　□</t>
    </r>
    <r>
      <rPr>
        <b val="true"/>
        <sz val="10"/>
        <color rgb="FF0070C0"/>
        <rFont val="游ゴシック"/>
        <family val="0"/>
        <charset val="128"/>
      </rPr>
      <t xml:space="preserve">平板(小)</t>
    </r>
    <r>
      <rPr>
        <sz val="10"/>
        <color rgb="FF000000"/>
        <rFont val="游ゴシック"/>
        <family val="0"/>
        <charset val="128"/>
      </rPr>
      <t xml:space="preserve">　□</t>
    </r>
    <r>
      <rPr>
        <b val="true"/>
        <sz val="10"/>
        <color rgb="FF0070C0"/>
        <rFont val="游ゴシック"/>
        <family val="0"/>
        <charset val="128"/>
      </rPr>
      <t xml:space="preserve">平板(大)</t>
    </r>
  </si>
  <si>
    <t xml:space="preserve">寸法：(幅)＿＿＿×(高さ）＿＿＿×（奥行)＿＿＿mm</t>
  </si>
  <si>
    <r>
      <rPr>
        <sz val="10"/>
        <color rgb="FF2E75B6"/>
        <rFont val="游ゴシック"/>
        <family val="3"/>
        <charset val="128"/>
      </rPr>
      <t xml:space="preserve">□</t>
    </r>
    <r>
      <rPr>
        <b val="true"/>
        <sz val="10"/>
        <color rgb="FF2E75B6"/>
        <rFont val="游ゴシック"/>
        <family val="0"/>
        <charset val="128"/>
      </rPr>
      <t xml:space="preserve">治具へのネジ止め</t>
    </r>
    <r>
      <rPr>
        <sz val="10"/>
        <color rgb="FF2E75B6"/>
        <rFont val="游ゴシック"/>
        <family val="0"/>
        <charset val="128"/>
      </rPr>
      <t xml:space="preserve">　□</t>
    </r>
    <r>
      <rPr>
        <b val="true"/>
        <sz val="10"/>
        <color rgb="FF2E75B6"/>
        <rFont val="游ゴシック"/>
        <family val="0"/>
        <charset val="128"/>
      </rPr>
      <t xml:space="preserve">ベルト止め</t>
    </r>
  </si>
  <si>
    <t xml:space="preserve">質量：　＿＿＿kg</t>
  </si>
  <si>
    <t xml:space="preserve">□なし　□あり</t>
  </si>
  <si>
    <t xml:space="preserve">□事前送付　□当日持込み　□その他</t>
  </si>
  <si>
    <t xml:space="preserve">□当日持帰り　□その他（　　　　　　　）</t>
  </si>
  <si>
    <t xml:space="preserve">□正弦波</t>
  </si>
  <si>
    <r>
      <rPr>
        <sz val="10"/>
        <color rgb="FF000000"/>
        <rFont val="游ゴシック"/>
        <family val="3"/>
        <charset val="128"/>
      </rPr>
      <t xml:space="preserve">□＿＿  [mm] 　□＿＿ [m/s</t>
    </r>
    <r>
      <rPr>
        <vertAlign val="superscript"/>
        <sz val="10"/>
        <color rgb="FF000000"/>
        <rFont val="游ゴシック"/>
        <family val="0"/>
        <charset val="128"/>
      </rPr>
      <t xml:space="preserve">2</t>
    </r>
    <r>
      <rPr>
        <sz val="10"/>
        <color rgb="FF000000"/>
        <rFont val="游ゴシック"/>
        <family val="0"/>
        <charset val="128"/>
      </rPr>
      <t xml:space="preserve">] 　□＿＿ [G]　</t>
    </r>
  </si>
  <si>
    <r>
      <rPr>
        <sz val="10"/>
        <color rgb="FF000000"/>
        <rFont val="游ゴシック"/>
        <family val="3"/>
        <charset val="128"/>
      </rPr>
      <t xml:space="preserve">□片振幅(0-p)　□複振幅(p-p)</t>
    </r>
    <r>
      <rPr>
        <b val="true"/>
        <sz val="10"/>
        <color rgb="FF0070C0"/>
        <rFont val="游ゴシック"/>
        <family val="0"/>
        <charset val="128"/>
      </rPr>
      <t xml:space="preserve">　</t>
    </r>
    <r>
      <rPr>
        <sz val="7"/>
        <color rgb="FF000000"/>
        <rFont val="游ゴシック"/>
        <family val="0"/>
        <charset val="128"/>
      </rPr>
      <t xml:space="preserve">注)鉄道関係規格は複振幅</t>
    </r>
  </si>
  <si>
    <t xml:space="preserve">□対数掃引　□一様掃引</t>
  </si>
  <si>
    <t xml:space="preserve">＿＿ ～ ＿＿ ～ ＿＿ [Hz] ： ＿＿ [分]or＿[oct/min]</t>
  </si>
  <si>
    <t xml:space="preserve">□往復掃引回数＿＿[回]　□片側掃引回数＿＿[回]　□振動時間＿＿＿[分]×＿方向</t>
  </si>
  <si>
    <t xml:space="preserve">□垂直　□水平</t>
  </si>
  <si>
    <t xml:space="preserve">□z(垂直振動) 　□x(垂直・水平振動) 　□y(垂直・水平振動)</t>
  </si>
  <si>
    <t xml:space="preserve">□ランダム</t>
  </si>
  <si>
    <t xml:space="preserve"> ＿＿＿ ～ ＿＿＿ [Hz]</t>
  </si>
  <si>
    <r>
      <rPr>
        <sz val="10"/>
        <color rgb="FF000000"/>
        <rFont val="游ゴシック"/>
        <family val="3"/>
        <charset val="128"/>
      </rPr>
      <t xml:space="preserve">□　[((m/s</t>
    </r>
    <r>
      <rPr>
        <vertAlign val="superscript"/>
        <sz val="10"/>
        <color rgb="FF000000"/>
        <rFont val="游ゴシック"/>
        <family val="0"/>
        <charset val="128"/>
      </rPr>
      <t xml:space="preserve">2</t>
    </r>
    <r>
      <rPr>
        <sz val="10"/>
        <color rgb="FF000000"/>
        <rFont val="游ゴシック"/>
        <family val="0"/>
        <charset val="128"/>
      </rPr>
      <t xml:space="preserve">)</t>
    </r>
    <r>
      <rPr>
        <vertAlign val="superscript"/>
        <sz val="10"/>
        <color rgb="FF000000"/>
        <rFont val="游ゴシック"/>
        <family val="0"/>
        <charset val="128"/>
      </rPr>
      <t xml:space="preserve">2</t>
    </r>
    <r>
      <rPr>
        <sz val="10"/>
        <color rgb="FF000000"/>
        <rFont val="游ゴシック"/>
        <family val="0"/>
        <charset val="128"/>
      </rPr>
      <t xml:space="preserve">)/Hz] 　　□   [(G</t>
    </r>
    <r>
      <rPr>
        <vertAlign val="superscript"/>
        <sz val="10"/>
        <color rgb="FF000000"/>
        <rFont val="游ゴシック"/>
        <family val="0"/>
        <charset val="128"/>
      </rPr>
      <t xml:space="preserve">2</t>
    </r>
    <r>
      <rPr>
        <sz val="10"/>
        <color rgb="FF000000"/>
        <rFont val="游ゴシック"/>
        <family val="0"/>
        <charset val="128"/>
      </rPr>
      <t xml:space="preserve">)/Hz]　</t>
    </r>
  </si>
  <si>
    <t xml:space="preserve">振動時間＿＿＿[分]</t>
  </si>
  <si>
    <t xml:space="preserve">□ショック</t>
  </si>
  <si>
    <t xml:space="preserve">[ms]</t>
  </si>
  <si>
    <t xml:space="preserve">[回]</t>
  </si>
  <si>
    <t xml:space="preserve">＿＿日</t>
  </si>
  <si>
    <t xml:space="preserve">  2022年 ＿月 ＿  日(　)から  ＿月 ＿  日(　)のあいだ</t>
  </si>
  <si>
    <t xml:space="preserve">こちらをcsvファイルかtxtファイルなどで送付してください</t>
  </si>
  <si>
    <t xml:space="preserve">希望日、期間：</t>
  </si>
  <si>
    <t xml:space="preserve">過去の実施年月日：</t>
  </si>
  <si>
    <t xml:space="preserve">給電方法：</t>
  </si>
</sst>
</file>

<file path=xl/styles.xml><?xml version="1.0" encoding="utf-8"?>
<styleSheet xmlns="http://schemas.openxmlformats.org/spreadsheetml/2006/main">
  <numFmts count="7">
    <numFmt numFmtId="164" formatCode="General"/>
    <numFmt numFmtId="165" formatCode="yyyy/mm/dd"/>
    <numFmt numFmtId="166" formatCode="@"/>
    <numFmt numFmtId="167" formatCode="yy/mm/dd\ hh:mm"/>
    <numFmt numFmtId="168" formatCode="yyyy/mm/dd\ h:mm"/>
    <numFmt numFmtId="169" formatCode="m\月d\日"/>
    <numFmt numFmtId="170" formatCode="General"/>
  </numFmts>
  <fonts count="19">
    <font>
      <sz val="11"/>
      <color rgb="FF000000"/>
      <name val="游ゴシック"/>
      <family val="3"/>
      <charset val="128"/>
    </font>
    <font>
      <sz val="10"/>
      <name val="Arial"/>
      <family val="0"/>
      <charset val="128"/>
    </font>
    <font>
      <sz val="10"/>
      <name val="Arial"/>
      <family val="0"/>
      <charset val="128"/>
    </font>
    <font>
      <sz val="10"/>
      <name val="Arial"/>
      <family val="0"/>
      <charset val="128"/>
    </font>
    <font>
      <sz val="9"/>
      <color rgb="FF000000"/>
      <name val="游ゴシック"/>
      <family val="3"/>
      <charset val="128"/>
    </font>
    <font>
      <sz val="10"/>
      <color rgb="FF000000"/>
      <name val="游ゴシック"/>
      <family val="3"/>
      <charset val="128"/>
    </font>
    <font>
      <b val="true"/>
      <sz val="18"/>
      <color rgb="FF000000"/>
      <name val="游ゴシック"/>
      <family val="3"/>
      <charset val="128"/>
    </font>
    <font>
      <b val="true"/>
      <sz val="10"/>
      <color rgb="FF000000"/>
      <name val="游ゴシック"/>
      <family val="3"/>
      <charset val="128"/>
    </font>
    <font>
      <b val="true"/>
      <sz val="10"/>
      <color rgb="FFFF0000"/>
      <name val="游ゴシック"/>
      <family val="3"/>
      <charset val="128"/>
    </font>
    <font>
      <sz val="10"/>
      <color rgb="FF2E75B6"/>
      <name val="游ゴシック"/>
      <family val="3"/>
      <charset val="128"/>
    </font>
    <font>
      <sz val="7"/>
      <color rgb="FF000000"/>
      <name val="游ゴシック"/>
      <family val="0"/>
      <charset val="128"/>
    </font>
    <font>
      <sz val="10"/>
      <color rgb="FF000000"/>
      <name val="游ゴシック"/>
      <family val="0"/>
      <charset val="128"/>
    </font>
    <font>
      <b val="true"/>
      <sz val="10"/>
      <color rgb="FF000000"/>
      <name val="ＭＳ ゴシック"/>
      <family val="3"/>
      <charset val="128"/>
    </font>
    <font>
      <b val="true"/>
      <sz val="10.5"/>
      <color rgb="FF000000"/>
      <name val="ＭＳ ゴシック"/>
      <family val="3"/>
      <charset val="128"/>
    </font>
    <font>
      <b val="true"/>
      <sz val="10"/>
      <color rgb="FF2E75B6"/>
      <name val="游ゴシック"/>
      <family val="3"/>
      <charset val="128"/>
    </font>
    <font>
      <vertAlign val="superscript"/>
      <sz val="10"/>
      <color rgb="FF000000"/>
      <name val="游ゴシック"/>
      <family val="0"/>
      <charset val="128"/>
    </font>
    <font>
      <b val="true"/>
      <sz val="10"/>
      <color rgb="FF0070C0"/>
      <name val="游ゴシック"/>
      <family val="0"/>
      <charset val="128"/>
    </font>
    <font>
      <b val="true"/>
      <sz val="10"/>
      <color rgb="FF2E75B6"/>
      <name val="游ゴシック"/>
      <family val="0"/>
      <charset val="128"/>
    </font>
    <font>
      <sz val="10"/>
      <color rgb="FF2E75B6"/>
      <name val="游ゴシック"/>
      <family val="0"/>
      <charset val="128"/>
    </font>
  </fonts>
  <fills count="4">
    <fill>
      <patternFill patternType="none"/>
    </fill>
    <fill>
      <patternFill patternType="gray125"/>
    </fill>
    <fill>
      <patternFill patternType="solid">
        <fgColor rgb="FFEEEEEE"/>
        <bgColor rgb="FFFFFFFF"/>
      </patternFill>
    </fill>
    <fill>
      <patternFill patternType="solid">
        <fgColor rgb="FFFFFFFF"/>
        <bgColor rgb="FFEEEEEE"/>
      </patternFill>
    </fill>
  </fills>
  <borders count="17">
    <border diagonalUp="false" diagonalDown="false">
      <left/>
      <right/>
      <top/>
      <bottom/>
      <diagonal/>
    </border>
    <border diagonalUp="false" diagonalDown="false">
      <left/>
      <right/>
      <top style="hair">
        <color rgb="FFEEEEEE"/>
      </top>
      <bottom style="hair">
        <color rgb="FFEEEEEE"/>
      </bottom>
      <diagonal/>
    </border>
    <border diagonalUp="false" diagonalDown="false">
      <left/>
      <right/>
      <top style="thin"/>
      <bottom style="hair">
        <color rgb="FFEEEEEE"/>
      </bottom>
      <diagonal/>
    </border>
    <border diagonalUp="false" diagonalDown="false">
      <left/>
      <right/>
      <top/>
      <bottom style="thin"/>
      <diagonal/>
    </border>
    <border diagonalUp="false" diagonalDown="false">
      <left/>
      <right style="medium"/>
      <top style="hair">
        <color rgb="FFEEEEEE"/>
      </top>
      <bottom style="hair">
        <color rgb="FFEEEEEE"/>
      </bottom>
      <diagonal/>
    </border>
    <border diagonalUp="false" diagonalDown="false">
      <left/>
      <right style="hair">
        <color rgb="FFEEEEEE"/>
      </right>
      <top style="hair">
        <color rgb="FFEEEEEE"/>
      </top>
      <bottom style="hair">
        <color rgb="FFEEEEEE"/>
      </bottom>
      <diagonal/>
    </border>
    <border diagonalUp="false" diagonalDown="false">
      <left style="hair">
        <color rgb="FFEEEEEE"/>
      </left>
      <right style="hair">
        <color rgb="FFEEEEEE"/>
      </right>
      <top style="hair">
        <color rgb="FFEEEEEE"/>
      </top>
      <bottom style="hair">
        <color rgb="FFEEEEEE"/>
      </bottom>
      <diagonal/>
    </border>
    <border diagonalUp="false" diagonalDown="false">
      <left style="thin"/>
      <right style="thin"/>
      <top style="hair">
        <color rgb="FFEEEEEE"/>
      </top>
      <bottom style="hair">
        <color rgb="FFEEEEEE"/>
      </bottom>
      <diagonal/>
    </border>
    <border diagonalUp="false" diagonalDown="false">
      <left style="thin"/>
      <right style="double"/>
      <top style="hair">
        <color rgb="FFEEEEEE"/>
      </top>
      <bottom style="hair">
        <color rgb="FFEEEEEE"/>
      </bottom>
      <diagonal/>
    </border>
    <border diagonalUp="false" diagonalDown="false">
      <left style="thin"/>
      <right/>
      <top style="thin"/>
      <bottom style="thin"/>
      <diagonal/>
    </border>
    <border diagonalUp="false" diagonalDown="false">
      <left/>
      <right/>
      <top style="thin"/>
      <bottom style="thin"/>
      <diagonal/>
    </border>
    <border diagonalUp="false" diagonalDown="false">
      <left/>
      <right style="thin"/>
      <top style="thin"/>
      <bottom style="thin"/>
      <diagonal/>
    </border>
    <border diagonalUp="false" diagonalDown="false">
      <left style="thin"/>
      <right style="thin"/>
      <top style="thin"/>
      <bottom style="thin"/>
      <diagonal/>
    </border>
    <border diagonalUp="false" diagonalDown="false">
      <left style="thin"/>
      <right style="thin"/>
      <top style="thin"/>
      <bottom/>
      <diagonal/>
    </border>
    <border diagonalUp="false" diagonalDown="false">
      <left style="thin"/>
      <right/>
      <top style="thin"/>
      <bottom/>
      <diagonal/>
    </border>
    <border diagonalUp="false" diagonalDown="false">
      <left/>
      <right/>
      <top style="thin"/>
      <bottom/>
      <diagonal/>
    </border>
    <border diagonalUp="false" diagonalDown="false">
      <left style="thin"/>
      <right style="thin"/>
      <top/>
      <bottom style="thin"/>
      <diagonal/>
    </border>
  </borders>
  <cellStyleXfs count="20">
    <xf numFmtId="164" fontId="0" fillId="0" borderId="0" applyFont="true" applyBorder="true" applyAlignment="true" applyProtection="true">
      <alignment horizontal="general" vertical="center"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75">
    <xf numFmtId="164" fontId="0" fillId="0" borderId="0" xfId="0" applyFont="false" applyBorder="false" applyAlignment="false" applyProtection="false">
      <alignment horizontal="general" vertical="center" textRotation="0" wrapText="false" indent="0" shrinkToFit="false"/>
      <protection locked="true" hidden="false"/>
    </xf>
    <xf numFmtId="164" fontId="0" fillId="2" borderId="0" xfId="0" applyFont="false" applyBorder="true" applyAlignment="true" applyProtection="true">
      <alignment horizontal="general" vertical="center" textRotation="0" wrapText="false" indent="0" shrinkToFit="false"/>
      <protection locked="true" hidden="false"/>
    </xf>
    <xf numFmtId="164" fontId="0" fillId="3" borderId="1" xfId="0" applyFont="false" applyBorder="true" applyAlignment="true" applyProtection="true">
      <alignment horizontal="general" vertical="center" textRotation="0" wrapText="false" indent="0" shrinkToFit="false"/>
      <protection locked="true" hidden="false"/>
    </xf>
    <xf numFmtId="164" fontId="0" fillId="2" borderId="0" xfId="0" applyFont="false" applyBorder="false" applyAlignment="true" applyProtection="true">
      <alignment horizontal="general" vertical="center" textRotation="0" wrapText="false" indent="0" shrinkToFit="false"/>
      <protection locked="true" hidden="false"/>
    </xf>
    <xf numFmtId="164" fontId="0" fillId="2" borderId="0" xfId="0" applyFont="true" applyBorder="false" applyAlignment="true" applyProtection="true">
      <alignment horizontal="right" vertical="center" textRotation="0" wrapText="false" indent="0" shrinkToFit="false"/>
      <protection locked="true" hidden="false"/>
    </xf>
    <xf numFmtId="164" fontId="0" fillId="2" borderId="2" xfId="0" applyFont="true" applyBorder="true" applyAlignment="true" applyProtection="true">
      <alignment horizontal="general" vertical="center" textRotation="0" wrapText="false" indent="0" shrinkToFit="false"/>
      <protection locked="true" hidden="false"/>
    </xf>
    <xf numFmtId="164" fontId="0" fillId="2" borderId="2" xfId="0" applyFont="false" applyBorder="true" applyAlignment="true" applyProtection="true">
      <alignment horizontal="general" vertical="center" textRotation="0" wrapText="false" indent="0" shrinkToFit="false"/>
      <protection locked="true" hidden="false"/>
    </xf>
    <xf numFmtId="164" fontId="0" fillId="2" borderId="0" xfId="0" applyFont="false" applyBorder="false" applyAlignment="true" applyProtection="true">
      <alignment horizontal="general" vertical="center" textRotation="0" wrapText="false" indent="0" shrinkToFit="false"/>
      <protection locked="true" hidden="false"/>
    </xf>
    <xf numFmtId="165" fontId="0" fillId="3" borderId="1" xfId="0" applyFont="false" applyBorder="true" applyAlignment="true" applyProtection="true">
      <alignment horizontal="general" vertical="center" textRotation="0" wrapText="false" indent="0" shrinkToFit="false"/>
      <protection locked="true" hidden="false"/>
    </xf>
    <xf numFmtId="165" fontId="0" fillId="2" borderId="0" xfId="0" applyFont="false" applyBorder="false" applyAlignment="true" applyProtection="true">
      <alignment horizontal="general" vertical="center" textRotation="0" wrapText="false" indent="0" shrinkToFit="false"/>
      <protection locked="true" hidden="false"/>
    </xf>
    <xf numFmtId="164" fontId="0" fillId="2" borderId="0" xfId="0" applyFont="true" applyBorder="true" applyAlignment="true" applyProtection="true">
      <alignment horizontal="right" vertical="center" textRotation="0" wrapText="false" indent="0" shrinkToFit="false"/>
      <protection locked="true" hidden="false"/>
    </xf>
    <xf numFmtId="166" fontId="0" fillId="3" borderId="1" xfId="0" applyFont="false" applyBorder="true" applyAlignment="true" applyProtection="true">
      <alignment horizontal="general" vertical="center" textRotation="0" wrapText="false" indent="0" shrinkToFit="false"/>
      <protection locked="true" hidden="false"/>
    </xf>
    <xf numFmtId="164" fontId="0" fillId="2" borderId="3" xfId="0" applyFont="true" applyBorder="true" applyAlignment="true" applyProtection="true">
      <alignment horizontal="right" vertical="center" textRotation="0" wrapText="false" indent="0" shrinkToFit="false"/>
      <protection locked="true" hidden="false"/>
    </xf>
    <xf numFmtId="164" fontId="0" fillId="2" borderId="3" xfId="0" applyFont="true" applyBorder="true" applyAlignment="true" applyProtection="true">
      <alignment horizontal="general" vertical="center" textRotation="0" wrapText="false" indent="0" shrinkToFit="false"/>
      <protection locked="true" hidden="false"/>
    </xf>
    <xf numFmtId="167" fontId="0" fillId="3" borderId="1" xfId="0" applyFont="false" applyBorder="true" applyAlignment="true" applyProtection="true">
      <alignment horizontal="general" vertical="center" textRotation="0" wrapText="false" indent="0" shrinkToFit="false"/>
      <protection locked="true" hidden="false"/>
    </xf>
    <xf numFmtId="166" fontId="0" fillId="3" borderId="1" xfId="0" applyFont="false" applyBorder="true" applyAlignment="true" applyProtection="true">
      <alignment horizontal="right" vertical="center" textRotation="0" wrapText="false" indent="0" shrinkToFit="false"/>
      <protection locked="true" hidden="false"/>
    </xf>
    <xf numFmtId="164" fontId="0" fillId="3" borderId="4" xfId="0" applyFont="true" applyBorder="true" applyAlignment="true" applyProtection="true">
      <alignment horizontal="center" vertical="center" textRotation="0" wrapText="false" indent="0" shrinkToFit="false"/>
      <protection locked="true" hidden="false"/>
    </xf>
    <xf numFmtId="164" fontId="0" fillId="2" borderId="1" xfId="0" applyFont="false" applyBorder="true" applyAlignment="true" applyProtection="true">
      <alignment horizontal="general" vertical="center" textRotation="0" wrapText="false" indent="0" shrinkToFit="false"/>
      <protection locked="true" hidden="false"/>
    </xf>
    <xf numFmtId="168" fontId="0" fillId="3" borderId="1" xfId="0" applyFont="true" applyBorder="true" applyAlignment="true" applyProtection="true">
      <alignment horizontal="general" vertical="center" textRotation="0" wrapText="false" indent="0" shrinkToFit="false"/>
      <protection locked="true" hidden="false"/>
    </xf>
    <xf numFmtId="169" fontId="0" fillId="2" borderId="3" xfId="0" applyFont="true" applyBorder="true" applyAlignment="true" applyProtection="true">
      <alignment horizontal="general" vertical="center" textRotation="0" wrapText="false" indent="0" shrinkToFit="false"/>
      <protection locked="true" hidden="false"/>
    </xf>
    <xf numFmtId="166" fontId="0" fillId="3" borderId="1" xfId="0" applyFont="false" applyBorder="true" applyAlignment="true" applyProtection="true">
      <alignment horizontal="left" vertical="center" textRotation="0" wrapText="false" indent="0" shrinkToFit="false"/>
      <protection locked="true" hidden="false"/>
    </xf>
    <xf numFmtId="164" fontId="0" fillId="3" borderId="1" xfId="0" applyFont="false" applyBorder="true" applyAlignment="true" applyProtection="true">
      <alignment horizontal="left" vertical="center" textRotation="0" wrapText="false" indent="0" shrinkToFit="false"/>
      <protection locked="true" hidden="false"/>
    </xf>
    <xf numFmtId="164" fontId="0" fillId="3" borderId="1" xfId="0" applyFont="true" applyBorder="true" applyAlignment="true" applyProtection="true">
      <alignment horizontal="general" vertical="center" textRotation="0" wrapText="false" indent="0" shrinkToFit="false"/>
      <protection locked="true" hidden="false"/>
    </xf>
    <xf numFmtId="164" fontId="0" fillId="2" borderId="0" xfId="0" applyFont="true" applyBorder="true" applyAlignment="true" applyProtection="true">
      <alignment horizontal="general" vertical="center" textRotation="0" wrapText="false" indent="0" shrinkToFit="false"/>
      <protection locked="true" hidden="false"/>
    </xf>
    <xf numFmtId="164" fontId="0" fillId="3" borderId="1" xfId="0" applyFont="true" applyBorder="true" applyAlignment="true" applyProtection="true">
      <alignment horizontal="right" vertical="center" textRotation="0" wrapText="false" indent="0" shrinkToFit="false"/>
      <protection locked="true" hidden="false"/>
    </xf>
    <xf numFmtId="170" fontId="0" fillId="2" borderId="1" xfId="0" applyFont="true" applyBorder="true" applyAlignment="true" applyProtection="true">
      <alignment horizontal="general" vertical="center" textRotation="0" wrapText="false" indent="0" shrinkToFit="false"/>
      <protection locked="true" hidden="false"/>
    </xf>
    <xf numFmtId="164" fontId="0" fillId="2" borderId="1" xfId="0" applyFont="true" applyBorder="true" applyAlignment="true" applyProtection="true">
      <alignment horizontal="center" vertical="center" textRotation="0" wrapText="false" indent="0" shrinkToFit="false"/>
      <protection locked="true" hidden="false"/>
    </xf>
    <xf numFmtId="164" fontId="0" fillId="3" borderId="5" xfId="0" applyFont="false" applyBorder="true" applyAlignment="true" applyProtection="true">
      <alignment horizontal="center" vertical="center" textRotation="0" wrapText="false" indent="0" shrinkToFit="false"/>
      <protection locked="true" hidden="false"/>
    </xf>
    <xf numFmtId="164" fontId="0" fillId="3" borderId="6" xfId="0" applyFont="false" applyBorder="true" applyAlignment="true" applyProtection="true">
      <alignment horizontal="center" vertical="center" textRotation="0" wrapText="false" indent="0" shrinkToFit="false"/>
      <protection locked="true" hidden="false"/>
    </xf>
    <xf numFmtId="164" fontId="4" fillId="2" borderId="0" xfId="0" applyFont="true" applyBorder="true" applyAlignment="true" applyProtection="true">
      <alignment horizontal="right" vertical="center" textRotation="0" wrapText="false" indent="0" shrinkToFit="false"/>
      <protection locked="true" hidden="false"/>
    </xf>
    <xf numFmtId="164" fontId="0" fillId="0" borderId="0" xfId="0" applyFont="false" applyBorder="false" applyAlignment="true" applyProtection="true">
      <alignment horizontal="general" vertical="center" textRotation="0" wrapText="false" indent="0" shrinkToFit="false"/>
      <protection locked="true" hidden="false"/>
    </xf>
    <xf numFmtId="164" fontId="0" fillId="2" borderId="7" xfId="0" applyFont="true" applyBorder="true" applyAlignment="true" applyProtection="true">
      <alignment horizontal="center" vertical="center" textRotation="0" wrapText="false" indent="0" shrinkToFit="false"/>
      <protection locked="true" hidden="false"/>
    </xf>
    <xf numFmtId="164" fontId="0" fillId="2" borderId="8" xfId="0" applyFont="true" applyBorder="true" applyAlignment="true" applyProtection="true">
      <alignment horizontal="center" vertical="center" textRotation="0" wrapText="false" indent="0" shrinkToFit="false"/>
      <protection locked="true" hidden="false"/>
    </xf>
    <xf numFmtId="164" fontId="0" fillId="2" borderId="7" xfId="0" applyFont="true" applyBorder="true" applyAlignment="true" applyProtection="true">
      <alignment horizontal="right" vertical="center" textRotation="0" wrapText="false" indent="0" shrinkToFit="false"/>
      <protection locked="true" hidden="false"/>
    </xf>
    <xf numFmtId="164" fontId="0" fillId="3" borderId="7" xfId="0" applyFont="true" applyBorder="true" applyAlignment="true" applyProtection="true">
      <alignment horizontal="right" vertical="center" textRotation="0" wrapText="false" indent="0" shrinkToFit="false"/>
      <protection locked="true" hidden="false"/>
    </xf>
    <xf numFmtId="164" fontId="0" fillId="3" borderId="8" xfId="0" applyFont="true" applyBorder="true" applyAlignment="true" applyProtection="true">
      <alignment horizontal="right" vertical="center" textRotation="0" wrapText="false" indent="0" shrinkToFit="false"/>
      <protection locked="true" hidden="false"/>
    </xf>
    <xf numFmtId="164" fontId="0" fillId="3" borderId="7" xfId="0" applyFont="true" applyBorder="true" applyAlignment="true" applyProtection="true">
      <alignment horizontal="center" vertical="center" textRotation="0" wrapText="false" indent="0" shrinkToFit="false"/>
      <protection locked="true" hidden="false"/>
    </xf>
    <xf numFmtId="164" fontId="0" fillId="2" borderId="0" xfId="0" applyFont="true" applyBorder="false" applyAlignment="true" applyProtection="true">
      <alignment horizontal="general" vertical="center" textRotation="0" wrapText="false" indent="0" shrinkToFit="false"/>
      <protection locked="true" hidden="false"/>
    </xf>
    <xf numFmtId="164" fontId="0" fillId="0" borderId="0" xfId="0" applyFont="true" applyBorder="false" applyAlignment="true" applyProtection="true">
      <alignment horizontal="general" vertical="center" textRotation="0" wrapText="false" indent="0" shrinkToFit="false"/>
      <protection locked="true" hidden="false"/>
    </xf>
    <xf numFmtId="164" fontId="5" fillId="0" borderId="0" xfId="0" applyFont="true" applyBorder="false" applyAlignment="true" applyProtection="true">
      <alignment horizontal="left" vertical="center" textRotation="0" wrapText="false" indent="0" shrinkToFit="false"/>
      <protection locked="true" hidden="false"/>
    </xf>
    <xf numFmtId="164" fontId="5" fillId="0" borderId="0" xfId="0" applyFont="true" applyBorder="true" applyAlignment="true" applyProtection="true">
      <alignment horizontal="left" vertical="bottom" textRotation="0" wrapText="true" indent="0" shrinkToFit="false"/>
      <protection locked="true" hidden="false"/>
    </xf>
    <xf numFmtId="164" fontId="6" fillId="0" borderId="0" xfId="0" applyFont="true" applyBorder="true" applyAlignment="true" applyProtection="true">
      <alignment horizontal="center" vertical="center" textRotation="0" wrapText="false" indent="0" shrinkToFit="false"/>
      <protection locked="true" hidden="false"/>
    </xf>
    <xf numFmtId="164" fontId="5" fillId="0" borderId="9" xfId="0" applyFont="true" applyBorder="true" applyAlignment="true" applyProtection="true">
      <alignment horizontal="left" vertical="center" textRotation="0" wrapText="false" indent="0" shrinkToFit="false"/>
      <protection locked="true" hidden="false"/>
    </xf>
    <xf numFmtId="164" fontId="5" fillId="0" borderId="10" xfId="0" applyFont="true" applyBorder="true" applyAlignment="true" applyProtection="true">
      <alignment horizontal="right" vertical="center" textRotation="0" wrapText="false" indent="0" shrinkToFit="false"/>
      <protection locked="true" hidden="false"/>
    </xf>
    <xf numFmtId="164" fontId="5" fillId="0" borderId="11" xfId="0" applyFont="true" applyBorder="true" applyAlignment="true" applyProtection="true">
      <alignment horizontal="right" vertical="center" textRotation="0" wrapText="false" indent="0" shrinkToFit="false"/>
      <protection locked="true" hidden="false"/>
    </xf>
    <xf numFmtId="164" fontId="5" fillId="0" borderId="12" xfId="0" applyFont="true" applyBorder="true" applyAlignment="true" applyProtection="true">
      <alignment horizontal="left" vertical="center" textRotation="0" wrapText="false" indent="0" shrinkToFit="false"/>
      <protection locked="true" hidden="false"/>
    </xf>
    <xf numFmtId="170" fontId="5" fillId="0" borderId="12" xfId="0" applyFont="true" applyBorder="true" applyAlignment="true" applyProtection="true">
      <alignment horizontal="left" vertical="center" textRotation="0" wrapText="false" indent="0" shrinkToFit="false"/>
      <protection locked="true" hidden="false"/>
    </xf>
    <xf numFmtId="164" fontId="7" fillId="0" borderId="0" xfId="0" applyFont="true" applyBorder="false" applyAlignment="true" applyProtection="true">
      <alignment horizontal="left" vertical="center" textRotation="0" wrapText="false" indent="0" shrinkToFit="false"/>
      <protection locked="true" hidden="false"/>
    </xf>
    <xf numFmtId="164" fontId="8" fillId="0" borderId="0" xfId="0" applyFont="true" applyBorder="false" applyAlignment="true" applyProtection="true">
      <alignment horizontal="left" vertical="center" textRotation="0" wrapText="false" indent="0" shrinkToFit="false"/>
      <protection locked="true" hidden="false"/>
    </xf>
    <xf numFmtId="170" fontId="5" fillId="0" borderId="12" xfId="0" applyFont="true" applyBorder="true" applyAlignment="true" applyProtection="true">
      <alignment horizontal="general" vertical="center" textRotation="0" wrapText="false" indent="0" shrinkToFit="false"/>
      <protection locked="true" hidden="false"/>
    </xf>
    <xf numFmtId="164" fontId="5" fillId="0" borderId="12" xfId="0" applyFont="true" applyBorder="true" applyAlignment="true" applyProtection="true">
      <alignment horizontal="center" vertical="center" textRotation="0" wrapText="false" indent="0" shrinkToFit="false"/>
      <protection locked="true" hidden="false"/>
    </xf>
    <xf numFmtId="170" fontId="9" fillId="0" borderId="12" xfId="0" applyFont="true" applyBorder="true" applyAlignment="true" applyProtection="true">
      <alignment horizontal="left" vertical="center" textRotation="0" wrapText="false" indent="0" shrinkToFit="false"/>
      <protection locked="true" hidden="false"/>
    </xf>
    <xf numFmtId="170" fontId="5" fillId="0" borderId="13" xfId="0" applyFont="true" applyBorder="true" applyAlignment="true" applyProtection="true">
      <alignment horizontal="left" vertical="center" textRotation="0" wrapText="false" indent="0" shrinkToFit="false"/>
      <protection locked="true" hidden="false"/>
    </xf>
    <xf numFmtId="164" fontId="5" fillId="0" borderId="12" xfId="0" applyFont="true" applyBorder="true" applyAlignment="true" applyProtection="true">
      <alignment horizontal="general" vertical="center" textRotation="0" wrapText="false" indent="0" shrinkToFit="false"/>
      <protection locked="true" hidden="false"/>
    </xf>
    <xf numFmtId="170" fontId="5" fillId="0" borderId="12" xfId="0" applyFont="true" applyBorder="true" applyAlignment="true" applyProtection="true">
      <alignment horizontal="left" vertical="top" textRotation="0" wrapText="true" indent="0" shrinkToFit="false"/>
      <protection locked="true" hidden="false"/>
    </xf>
    <xf numFmtId="164" fontId="5" fillId="0" borderId="12" xfId="0" applyFont="true" applyBorder="true" applyAlignment="true" applyProtection="true">
      <alignment horizontal="left" vertical="top" textRotation="0" wrapText="true" indent="0" shrinkToFit="false"/>
      <protection locked="true" hidden="false"/>
    </xf>
    <xf numFmtId="164" fontId="5" fillId="0" borderId="12" xfId="0" applyFont="true" applyBorder="true" applyAlignment="true" applyProtection="true">
      <alignment horizontal="center" vertical="center" textRotation="0" wrapText="true" indent="0" shrinkToFit="false"/>
      <protection locked="true" hidden="false"/>
    </xf>
    <xf numFmtId="170" fontId="5" fillId="0" borderId="12" xfId="0" applyFont="true" applyBorder="true" applyAlignment="true" applyProtection="true">
      <alignment horizontal="center" vertical="center" textRotation="0" wrapText="false" indent="0" shrinkToFit="false"/>
      <protection locked="true" hidden="false"/>
    </xf>
    <xf numFmtId="164" fontId="10" fillId="0" borderId="12" xfId="0" applyFont="true" applyBorder="true" applyAlignment="true" applyProtection="true">
      <alignment horizontal="left" vertical="center" textRotation="0" wrapText="false" indent="0" shrinkToFit="false"/>
      <protection locked="true" hidden="false"/>
    </xf>
    <xf numFmtId="164" fontId="5" fillId="0" borderId="14" xfId="0" applyFont="true" applyBorder="true" applyAlignment="true" applyProtection="true">
      <alignment horizontal="center" vertical="center" textRotation="0" wrapText="false" indent="0" shrinkToFit="false"/>
      <protection locked="true" hidden="false"/>
    </xf>
    <xf numFmtId="164" fontId="5" fillId="0" borderId="14" xfId="0" applyFont="true" applyBorder="true" applyAlignment="true" applyProtection="true">
      <alignment horizontal="left" vertical="center" textRotation="0" wrapText="false" indent="0" shrinkToFit="false"/>
      <protection locked="true" hidden="false"/>
    </xf>
    <xf numFmtId="164" fontId="5" fillId="0" borderId="15" xfId="0" applyFont="true" applyBorder="true" applyAlignment="true" applyProtection="true">
      <alignment horizontal="left" vertical="center" textRotation="0" wrapText="false" indent="0" shrinkToFit="false"/>
      <protection locked="true" hidden="false"/>
    </xf>
    <xf numFmtId="164" fontId="11" fillId="0" borderId="12" xfId="0" applyFont="true" applyBorder="true" applyAlignment="true" applyProtection="true">
      <alignment horizontal="left" vertical="center" textRotation="0" wrapText="false" indent="0" shrinkToFit="false"/>
      <protection locked="true" hidden="false"/>
    </xf>
    <xf numFmtId="170" fontId="11" fillId="0" borderId="12" xfId="0" applyFont="true" applyBorder="true" applyAlignment="true" applyProtection="true">
      <alignment horizontal="left" vertical="center" textRotation="0" wrapText="false" indent="0" shrinkToFit="false"/>
      <protection locked="true" hidden="false"/>
    </xf>
    <xf numFmtId="164" fontId="5" fillId="0" borderId="13" xfId="0" applyFont="true" applyBorder="true" applyAlignment="true" applyProtection="true">
      <alignment horizontal="left" vertical="center" textRotation="0" wrapText="false" indent="0" shrinkToFit="false"/>
      <protection locked="true" hidden="false"/>
    </xf>
    <xf numFmtId="170" fontId="5" fillId="0" borderId="16" xfId="0" applyFont="true" applyBorder="true" applyAlignment="true" applyProtection="true">
      <alignment horizontal="center" vertical="top" textRotation="0" wrapText="false" indent="0" shrinkToFit="false"/>
      <protection locked="true" hidden="false"/>
    </xf>
    <xf numFmtId="164" fontId="12" fillId="0" borderId="0" xfId="0" applyFont="true" applyBorder="false" applyAlignment="true" applyProtection="true">
      <alignment horizontal="left" vertical="center" textRotation="0" wrapText="false" indent="0" shrinkToFit="false"/>
      <protection locked="true" hidden="false"/>
    </xf>
    <xf numFmtId="164" fontId="13" fillId="0" borderId="12" xfId="0" applyFont="true" applyBorder="true" applyAlignment="true" applyProtection="true">
      <alignment horizontal="center" vertical="center" textRotation="0" wrapText="false" indent="0" shrinkToFit="false"/>
      <protection locked="true" hidden="false"/>
    </xf>
    <xf numFmtId="164" fontId="7" fillId="0" borderId="12" xfId="0" applyFont="true" applyBorder="true" applyAlignment="true" applyProtection="true">
      <alignment horizontal="center" vertical="center" textRotation="0" wrapText="false" indent="0" shrinkToFit="false"/>
      <protection locked="true" hidden="false"/>
    </xf>
    <xf numFmtId="165" fontId="5" fillId="0" borderId="12" xfId="0" applyFont="true" applyBorder="true" applyAlignment="true" applyProtection="true">
      <alignment horizontal="left" vertical="center" textRotation="0" wrapText="false" indent="0" shrinkToFit="false"/>
      <protection locked="true" hidden="false"/>
    </xf>
    <xf numFmtId="164" fontId="14" fillId="0" borderId="0" xfId="0" applyFont="true" applyBorder="false" applyAlignment="true" applyProtection="true">
      <alignment horizontal="left" vertical="center" textRotation="0" wrapText="false" indent="0" shrinkToFit="false"/>
      <protection locked="true" hidden="false"/>
    </xf>
    <xf numFmtId="164" fontId="5" fillId="0" borderId="0" xfId="0" applyFont="true" applyBorder="true" applyAlignment="true" applyProtection="true">
      <alignment horizontal="left" vertical="center" textRotation="0" wrapText="false" indent="0" shrinkToFit="false"/>
      <protection locked="true" hidden="false"/>
    </xf>
    <xf numFmtId="164" fontId="5" fillId="0" borderId="10" xfId="0" applyFont="true" applyBorder="true" applyAlignment="true" applyProtection="true">
      <alignment horizontal="left" vertical="center" textRotation="0" wrapText="false" indent="0" shrinkToFit="false"/>
      <protection locked="true" hidden="false"/>
    </xf>
    <xf numFmtId="164" fontId="5" fillId="0" borderId="11" xfId="0" applyFont="true" applyBorder="true" applyAlignment="true" applyProtection="true">
      <alignment horizontal="left" vertical="center" textRotation="0" wrapText="false" indent="0" shrinkToFit="false"/>
      <protection locked="true" hidden="false"/>
    </xf>
    <xf numFmtId="164" fontId="5" fillId="0" borderId="12" xfId="0" applyFont="true" applyBorder="true" applyAlignment="true" applyProtection="true">
      <alignment horizontal="left" vertical="top" textRotation="0" wrapText="fals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EEEEEE"/>
      <rgbColor rgb="FFCCFFFF"/>
      <rgbColor rgb="FF660066"/>
      <rgbColor rgb="FFFF8080"/>
      <rgbColor rgb="FF0070C0"/>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2E75B6"/>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AA119"/>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B3" activeCellId="0" sqref="B3"/>
    </sheetView>
  </sheetViews>
  <sheetFormatPr defaultColWidth="10.4921875" defaultRowHeight="13.8" zeroHeight="false" outlineLevelRow="0" outlineLevelCol="0"/>
  <cols>
    <col collapsed="false" customWidth="true" hidden="false" outlineLevel="0" max="1" min="1" style="1" width="29.53"/>
    <col collapsed="false" customWidth="true" hidden="false" outlineLevel="0" max="2" min="2" style="2" width="16.06"/>
    <col collapsed="false" customWidth="true" hidden="false" outlineLevel="0" max="3" min="3" style="2" width="14.28"/>
    <col collapsed="false" customWidth="true" hidden="false" outlineLevel="0" max="4" min="4" style="2" width="12.4"/>
    <col collapsed="false" customWidth="false" hidden="false" outlineLevel="0" max="6" min="5" style="2" width="10.49"/>
    <col collapsed="false" customWidth="true" hidden="false" outlineLevel="0" max="7" min="7" style="2" width="10.62"/>
    <col collapsed="false" customWidth="true" hidden="false" outlineLevel="0" max="8" min="8" style="2" width="9.02"/>
    <col collapsed="false" customWidth="true" hidden="false" outlineLevel="0" max="9" min="9" style="2" width="10.38"/>
    <col collapsed="false" customWidth="true" hidden="false" outlineLevel="0" max="15" min="10" style="3" width="1.26"/>
    <col collapsed="false" customWidth="true" hidden="false" outlineLevel="0" max="16" min="16" style="3" width="6.07"/>
    <col collapsed="false" customWidth="true" hidden="false" outlineLevel="0" max="17" min="17" style="3" width="15.06"/>
    <col collapsed="false" customWidth="false" hidden="false" outlineLevel="0" max="19" min="18" style="3" width="10.49"/>
    <col collapsed="false" customWidth="true" hidden="false" outlineLevel="0" max="20" min="20" style="3" width="7.21"/>
    <col collapsed="false" customWidth="true" hidden="false" outlineLevel="0" max="21" min="21" style="3" width="5.43"/>
    <col collapsed="false" customWidth="true" hidden="false" outlineLevel="0" max="22" min="22" style="3" width="2.15"/>
    <col collapsed="false" customWidth="true" hidden="false" outlineLevel="0" max="25" min="23" style="3" width="1.26"/>
    <col collapsed="false" customWidth="true" hidden="false" outlineLevel="0" max="26" min="26" style="3" width="1.77"/>
    <col collapsed="false" customWidth="false" hidden="false" outlineLevel="0" max="16384" min="27" style="3" width="10.49"/>
  </cols>
  <sheetData>
    <row r="1" customFormat="false" ht="20.85" hidden="false" customHeight="true" outlineLevel="0" collapsed="false">
      <c r="A1" s="4" t="s">
        <v>0</v>
      </c>
      <c r="B1" s="5" t="s">
        <v>1</v>
      </c>
      <c r="C1" s="5"/>
      <c r="D1" s="5"/>
      <c r="E1" s="5"/>
      <c r="F1" s="6"/>
      <c r="G1" s="5"/>
      <c r="H1" s="5"/>
      <c r="I1" s="5"/>
      <c r="Q1" s="3" t="s">
        <v>2</v>
      </c>
      <c r="R1" s="3" t="s">
        <v>3</v>
      </c>
      <c r="S1" s="7" t="n">
        <v>3.01</v>
      </c>
    </row>
    <row r="2" customFormat="false" ht="20.85" hidden="false" customHeight="true" outlineLevel="0" collapsed="false">
      <c r="A2" s="4" t="s">
        <v>4</v>
      </c>
      <c r="B2" s="8"/>
      <c r="Q2" s="9" t="n">
        <v>44621</v>
      </c>
    </row>
    <row r="3" customFormat="false" ht="20.85" hidden="false" customHeight="true" outlineLevel="0" collapsed="false">
      <c r="A3" s="10" t="s">
        <v>5</v>
      </c>
      <c r="B3" s="11"/>
      <c r="Q3" s="3" t="s">
        <v>6</v>
      </c>
      <c r="AA3" s="3" t="s">
        <v>7</v>
      </c>
    </row>
    <row r="4" customFormat="false" ht="20.85" hidden="false" customHeight="true" outlineLevel="0" collapsed="false">
      <c r="A4" s="10" t="s">
        <v>8</v>
      </c>
      <c r="B4" s="11"/>
      <c r="Q4" s="3" t="s">
        <v>9</v>
      </c>
      <c r="AA4" s="3" t="s">
        <v>10</v>
      </c>
    </row>
    <row r="5" customFormat="false" ht="20.85" hidden="false" customHeight="true" outlineLevel="0" collapsed="false">
      <c r="A5" s="12" t="s">
        <v>11</v>
      </c>
      <c r="B5" s="11"/>
      <c r="Q5" s="13" t="s">
        <v>12</v>
      </c>
      <c r="AA5" s="3" t="s">
        <v>13</v>
      </c>
    </row>
    <row r="6" customFormat="false" ht="20.85" hidden="false" customHeight="true" outlineLevel="0" collapsed="false">
      <c r="A6" s="10" t="s">
        <v>14</v>
      </c>
      <c r="B6" s="14"/>
      <c r="C6" s="14"/>
      <c r="Q6" s="3" t="s">
        <v>15</v>
      </c>
      <c r="AA6" s="3" t="s">
        <v>16</v>
      </c>
    </row>
    <row r="7" customFormat="false" ht="20.85" hidden="false" customHeight="true" outlineLevel="0" collapsed="false">
      <c r="A7" s="12" t="s">
        <v>17</v>
      </c>
      <c r="B7" s="15"/>
      <c r="C7" s="15"/>
      <c r="Q7" s="13" t="n">
        <v>2</v>
      </c>
      <c r="AA7" s="3" t="s">
        <v>18</v>
      </c>
    </row>
    <row r="8" customFormat="false" ht="20.85" hidden="false" customHeight="true" outlineLevel="0" collapsed="false">
      <c r="A8" s="10" t="s">
        <v>19</v>
      </c>
      <c r="B8" s="16" t="s">
        <v>20</v>
      </c>
      <c r="C8" s="17"/>
      <c r="D8" s="17"/>
      <c r="E8" s="17"/>
      <c r="F8" s="17"/>
      <c r="G8" s="17"/>
      <c r="H8" s="17"/>
      <c r="I8" s="17"/>
      <c r="Q8" s="3" t="s">
        <v>21</v>
      </c>
      <c r="AA8" s="3" t="s">
        <v>22</v>
      </c>
    </row>
    <row r="9" customFormat="false" ht="20.85" hidden="false" customHeight="true" outlineLevel="0" collapsed="false">
      <c r="A9" s="12" t="str">
        <f aca="false">IF(B8=item!A3,"過去の実施年月日：","")</f>
        <v/>
      </c>
      <c r="B9" s="18"/>
      <c r="Q9" s="19" t="s">
        <v>23</v>
      </c>
    </row>
    <row r="10" customFormat="false" ht="20.85" hidden="false" customHeight="true" outlineLevel="0" collapsed="false">
      <c r="A10" s="10" t="s">
        <v>24</v>
      </c>
      <c r="B10" s="16" t="s">
        <v>20</v>
      </c>
      <c r="Q10" s="3" t="s">
        <v>25</v>
      </c>
      <c r="AA10" s="3" t="s">
        <v>26</v>
      </c>
    </row>
    <row r="11" customFormat="false" ht="20.85" hidden="false" customHeight="true" outlineLevel="0" collapsed="false">
      <c r="A11" s="12" t="s">
        <v>27</v>
      </c>
      <c r="B11" s="16" t="s">
        <v>20</v>
      </c>
      <c r="Q11" s="13" t="s">
        <v>28</v>
      </c>
      <c r="AA11" s="3" t="s">
        <v>29</v>
      </c>
    </row>
    <row r="12" customFormat="false" ht="20.85" hidden="false" customHeight="true" outlineLevel="0" collapsed="false">
      <c r="A12" s="10" t="s">
        <v>30</v>
      </c>
      <c r="B12" s="11"/>
      <c r="Q12" s="3" t="s">
        <v>31</v>
      </c>
      <c r="AA12" s="3" t="s">
        <v>32</v>
      </c>
    </row>
    <row r="13" customFormat="false" ht="20.85" hidden="false" customHeight="true" outlineLevel="0" collapsed="false">
      <c r="A13" s="10" t="s">
        <v>33</v>
      </c>
      <c r="B13" s="11"/>
      <c r="Q13" s="3" t="n">
        <v>3</v>
      </c>
      <c r="AA13" s="3" t="s">
        <v>34</v>
      </c>
    </row>
    <row r="14" customFormat="false" ht="20.85" hidden="false" customHeight="true" outlineLevel="0" collapsed="false">
      <c r="A14" s="10" t="s">
        <v>35</v>
      </c>
      <c r="B14" s="20"/>
      <c r="C14" s="21"/>
      <c r="D14" s="21"/>
      <c r="E14" s="21"/>
      <c r="F14" s="21"/>
      <c r="G14" s="21"/>
      <c r="H14" s="21"/>
      <c r="I14" s="21"/>
      <c r="Q14" s="3" t="n">
        <v>50</v>
      </c>
      <c r="R14" s="3" t="n">
        <v>25</v>
      </c>
      <c r="S14" s="3" t="n">
        <v>38</v>
      </c>
      <c r="AA14" s="3" t="s">
        <v>36</v>
      </c>
    </row>
    <row r="15" customFormat="false" ht="20.85" hidden="false" customHeight="true" outlineLevel="0" collapsed="false">
      <c r="A15" s="12" t="s">
        <v>37</v>
      </c>
      <c r="B15" s="11"/>
      <c r="Q15" s="13" t="n">
        <v>0.8</v>
      </c>
      <c r="AA15" s="3" t="s">
        <v>38</v>
      </c>
    </row>
    <row r="16" customFormat="false" ht="20.85" hidden="false" customHeight="true" outlineLevel="0" collapsed="false">
      <c r="A16" s="10" t="s">
        <v>39</v>
      </c>
      <c r="B16" s="16" t="s">
        <v>20</v>
      </c>
      <c r="C16" s="17"/>
      <c r="D16" s="17"/>
      <c r="E16" s="17"/>
      <c r="F16" s="17"/>
      <c r="G16" s="17"/>
      <c r="H16" s="17"/>
      <c r="I16" s="17"/>
      <c r="Q16" s="3" t="s">
        <v>21</v>
      </c>
      <c r="AA16" s="3" t="s">
        <v>40</v>
      </c>
    </row>
    <row r="17" customFormat="false" ht="20.85" hidden="false" customHeight="true" outlineLevel="0" collapsed="false">
      <c r="A17" s="12" t="str">
        <f aca="false">IF(B16=item!D3,"給電方法：","")</f>
        <v/>
      </c>
      <c r="B17" s="22"/>
      <c r="Q17" s="13" t="s">
        <v>41</v>
      </c>
      <c r="AA17" s="3" t="s">
        <v>42</v>
      </c>
    </row>
    <row r="18" customFormat="false" ht="20.85" hidden="false" customHeight="true" outlineLevel="0" collapsed="false">
      <c r="A18" s="10" t="s">
        <v>43</v>
      </c>
      <c r="B18" s="16" t="s">
        <v>44</v>
      </c>
      <c r="Q18" s="3" t="s">
        <v>44</v>
      </c>
      <c r="AA18" s="3" t="s">
        <v>45</v>
      </c>
    </row>
    <row r="19" customFormat="false" ht="20.85" hidden="false" customHeight="true" outlineLevel="0" collapsed="false">
      <c r="A19" s="10" t="s">
        <v>46</v>
      </c>
      <c r="B19" s="16" t="s">
        <v>47</v>
      </c>
      <c r="Q19" s="3" t="s">
        <v>47</v>
      </c>
      <c r="AA19" s="3" t="s">
        <v>48</v>
      </c>
    </row>
    <row r="20" customFormat="false" ht="20.85" hidden="false" customHeight="true" outlineLevel="0" collapsed="false">
      <c r="A20" s="12" t="s">
        <v>49</v>
      </c>
      <c r="B20" s="16" t="s">
        <v>50</v>
      </c>
      <c r="C20" s="17"/>
      <c r="D20" s="17"/>
      <c r="E20" s="17"/>
      <c r="F20" s="17"/>
      <c r="G20" s="17"/>
      <c r="H20" s="17"/>
      <c r="I20" s="17"/>
      <c r="Q20" s="13" t="s">
        <v>20</v>
      </c>
      <c r="AA20" s="3" t="s">
        <v>51</v>
      </c>
    </row>
    <row r="21" s="3" customFormat="true" ht="20.85" hidden="false" customHeight="true" outlineLevel="0" collapsed="false">
      <c r="A21" s="1"/>
      <c r="AA21" s="3" t="s">
        <v>52</v>
      </c>
    </row>
    <row r="22" s="3" customFormat="true" ht="20.85" hidden="false" customHeight="true" outlineLevel="0" collapsed="false">
      <c r="A22" s="23" t="s">
        <v>53</v>
      </c>
      <c r="Q22" s="3" t="s">
        <v>53</v>
      </c>
      <c r="AA22" s="3" t="s">
        <v>54</v>
      </c>
    </row>
    <row r="23" customFormat="false" ht="20.85" hidden="false" customHeight="true" outlineLevel="0" collapsed="false">
      <c r="A23" s="10" t="s">
        <v>55</v>
      </c>
      <c r="B23" s="16" t="s">
        <v>56</v>
      </c>
      <c r="C23" s="17"/>
      <c r="D23" s="17"/>
      <c r="E23" s="17"/>
      <c r="F23" s="17"/>
      <c r="G23" s="17"/>
      <c r="H23" s="17"/>
      <c r="I23" s="17"/>
      <c r="Q23" s="1" t="s">
        <v>57</v>
      </c>
      <c r="AA23" s="3" t="s">
        <v>58</v>
      </c>
    </row>
    <row r="24" customFormat="false" ht="20.85" hidden="false" customHeight="true" outlineLevel="0" collapsed="false">
      <c r="A24" s="10" t="s">
        <v>59</v>
      </c>
      <c r="B24" s="16" t="s">
        <v>60</v>
      </c>
      <c r="C24" s="17"/>
      <c r="D24" s="17"/>
      <c r="E24" s="17"/>
      <c r="F24" s="17"/>
      <c r="G24" s="17"/>
      <c r="H24" s="17"/>
      <c r="I24" s="17"/>
      <c r="Q24" s="1" t="s">
        <v>61</v>
      </c>
      <c r="AA24" s="3" t="s">
        <v>62</v>
      </c>
    </row>
    <row r="25" customFormat="false" ht="20.85" hidden="false" customHeight="true" outlineLevel="0" collapsed="false">
      <c r="A25" s="12" t="s">
        <v>63</v>
      </c>
      <c r="B25" s="24"/>
      <c r="Q25" s="13" t="n">
        <v>360</v>
      </c>
      <c r="AA25" s="3" t="s">
        <v>64</v>
      </c>
    </row>
    <row r="26" customFormat="false" ht="20.85" hidden="false" customHeight="true" outlineLevel="0" collapsed="false">
      <c r="A26" s="10" t="s">
        <v>65</v>
      </c>
      <c r="B26" s="25" t="n">
        <f aca="false">B25*((B28&lt;&gt;item!K2) + (C28&lt;&gt;item!L2) + (D28&lt;&gt;item!M2))</f>
        <v>0</v>
      </c>
      <c r="C26" s="3"/>
      <c r="Q26" s="13"/>
    </row>
    <row r="27" customFormat="false" ht="20.85" hidden="false" customHeight="true" outlineLevel="0" collapsed="false">
      <c r="A27" s="10" t="s">
        <v>66</v>
      </c>
      <c r="B27" s="16" t="s">
        <v>67</v>
      </c>
      <c r="C27" s="17"/>
      <c r="D27" s="17"/>
      <c r="E27" s="17"/>
      <c r="F27" s="17"/>
      <c r="G27" s="17"/>
      <c r="H27" s="17"/>
      <c r="I27" s="17"/>
      <c r="Q27" s="3" t="s">
        <v>67</v>
      </c>
    </row>
    <row r="28" customFormat="false" ht="20.85" hidden="false" customHeight="true" outlineLevel="0" collapsed="false">
      <c r="A28" s="10" t="s">
        <v>68</v>
      </c>
      <c r="B28" s="16" t="s">
        <v>69</v>
      </c>
      <c r="C28" s="16" t="s">
        <v>70</v>
      </c>
      <c r="D28" s="16" t="s">
        <v>71</v>
      </c>
      <c r="E28" s="17"/>
      <c r="F28" s="17"/>
      <c r="G28" s="17"/>
      <c r="H28" s="17"/>
      <c r="I28" s="17"/>
      <c r="Q28" s="3" t="s">
        <v>69</v>
      </c>
      <c r="R28" s="3" t="s">
        <v>70</v>
      </c>
      <c r="S28" s="3" t="s">
        <v>71</v>
      </c>
      <c r="AA28" s="3" t="s">
        <v>72</v>
      </c>
    </row>
    <row r="29" customFormat="false" ht="20.85" hidden="false" customHeight="true" outlineLevel="0" collapsed="false">
      <c r="A29" s="10" t="s">
        <v>73</v>
      </c>
      <c r="B29" s="16" t="s">
        <v>50</v>
      </c>
      <c r="C29" s="17"/>
      <c r="D29" s="17"/>
      <c r="E29" s="17"/>
      <c r="F29" s="17"/>
      <c r="G29" s="17"/>
      <c r="H29" s="17"/>
      <c r="I29" s="17"/>
      <c r="Q29" s="3" t="s">
        <v>21</v>
      </c>
      <c r="AA29" s="3" t="s">
        <v>74</v>
      </c>
    </row>
    <row r="30" customFormat="false" ht="20.85" hidden="false" customHeight="true" outlineLevel="0" collapsed="false">
      <c r="A30" s="10" t="str">
        <f aca="false">IF(B29=item!O3,"振動と温湿度の連動：","")</f>
        <v/>
      </c>
      <c r="B30" s="16"/>
      <c r="C30" s="17"/>
      <c r="D30" s="17"/>
      <c r="E30" s="17"/>
      <c r="F30" s="17"/>
      <c r="G30" s="17"/>
      <c r="H30" s="17"/>
      <c r="I30" s="17"/>
      <c r="Q30" s="3" t="s">
        <v>20</v>
      </c>
      <c r="AA30" s="3" t="s">
        <v>75</v>
      </c>
    </row>
    <row r="31" customFormat="false" ht="20.85" hidden="false" customHeight="true" outlineLevel="0" collapsed="false">
      <c r="A31" s="10"/>
      <c r="B31" s="10"/>
      <c r="C31" s="10"/>
      <c r="D31" s="10"/>
      <c r="E31" s="10"/>
      <c r="F31" s="10"/>
      <c r="G31" s="10"/>
      <c r="H31" s="10"/>
      <c r="I31" s="10"/>
      <c r="AA31" s="3" t="s">
        <v>76</v>
      </c>
    </row>
    <row r="32" customFormat="false" ht="20.85" hidden="false" customHeight="true" outlineLevel="0" collapsed="false">
      <c r="A32" s="10"/>
      <c r="B32" s="26" t="str">
        <f aca="false">IF(B23=item!H$3,"下限","")</f>
        <v>下限</v>
      </c>
      <c r="C32" s="26" t="str">
        <f aca="false">IF(B23=item!H$3,"上限","")</f>
        <v>上限</v>
      </c>
      <c r="D32" s="17"/>
      <c r="E32" s="17"/>
      <c r="F32" s="17"/>
      <c r="G32" s="17"/>
      <c r="H32" s="17"/>
      <c r="I32" s="17"/>
    </row>
    <row r="33" customFormat="false" ht="20.85" hidden="false" customHeight="true" outlineLevel="0" collapsed="false">
      <c r="A33" s="10" t="str">
        <f aca="false">IF(B23=item!H$3,"周波数範囲[Hz](正弦波選択時)：","※記載欄は下にあります：")</f>
        <v>周波数範囲[Hz](正弦波選択時)：</v>
      </c>
      <c r="B33" s="27"/>
      <c r="C33" s="28"/>
      <c r="D33" s="17"/>
      <c r="E33" s="17"/>
      <c r="F33" s="17"/>
      <c r="G33" s="17"/>
      <c r="H33" s="17"/>
      <c r="I33" s="17"/>
      <c r="AA33" s="3" t="s">
        <v>77</v>
      </c>
    </row>
    <row r="34" customFormat="false" ht="20.85" hidden="false" customHeight="true" outlineLevel="0" collapsed="false">
      <c r="A34" s="10" t="str">
        <f aca="false">IF(B23=item!H$3,"振動レベル(正弦波選択時)：","")</f>
        <v>振動レベル(正弦波選択時)：</v>
      </c>
      <c r="J34" s="3" t="str">
        <f aca="false">IF(B23=item!H$3,"←複雑な場合は「振動プロファイル」に記載してください","")</f>
        <v>←複雑な場合は「振動プロファイル」に記載してください</v>
      </c>
      <c r="AA34" s="3" t="s">
        <v>78</v>
      </c>
    </row>
    <row r="35" customFormat="false" ht="20.85" hidden="false" customHeight="true" outlineLevel="0" collapsed="false">
      <c r="A35" s="10" t="str">
        <f aca="false">IF(B23=item!H$3,"レベル単位(正弦波選択時)：","")</f>
        <v>レベル単位(正弦波選択時)：</v>
      </c>
      <c r="B35" s="16" t="s">
        <v>79</v>
      </c>
      <c r="C35" s="17"/>
      <c r="D35" s="17"/>
      <c r="E35" s="17"/>
      <c r="F35" s="17"/>
      <c r="G35" s="17"/>
      <c r="H35" s="17"/>
      <c r="I35" s="17"/>
    </row>
    <row r="36" customFormat="false" ht="20.85" hidden="false" customHeight="true" outlineLevel="0" collapsed="false">
      <c r="A36" s="29" t="str">
        <f aca="false">IF(B37&lt;&gt;item!P$6,"振動レベル2(正弦波選択時)：","")</f>
        <v/>
      </c>
      <c r="AA36" s="3" t="s">
        <v>80</v>
      </c>
    </row>
    <row r="37" customFormat="false" ht="20.85" hidden="false" customHeight="true" outlineLevel="0" collapsed="false">
      <c r="A37" s="29" t="str">
        <f aca="false">IF(B23=item!H$3,"レベル単位2(正弦波選択時)：","")</f>
        <v>レベル単位2(正弦波選択時)：</v>
      </c>
      <c r="B37" s="16" t="s">
        <v>20</v>
      </c>
      <c r="C37" s="17"/>
      <c r="D37" s="17"/>
      <c r="E37" s="17"/>
      <c r="F37" s="17"/>
      <c r="G37" s="17"/>
      <c r="H37" s="17"/>
      <c r="I37" s="17"/>
      <c r="J37" s="3" t="str">
        <f aca="false">IF(B23=item!H$3,"←複数の単位を指定する場合に記載してください","")</f>
        <v>←複数の単位を指定する場合に記載してください</v>
      </c>
      <c r="AA37" s="3" t="s">
        <v>81</v>
      </c>
    </row>
    <row r="38" customFormat="false" ht="20.85" hidden="false" customHeight="true" outlineLevel="0" collapsed="false">
      <c r="A38" s="29" t="str">
        <f aca="false">IF(B37&lt;&gt;item!P$6,"変化点[Hz](レベル2選択時)：","")</f>
        <v/>
      </c>
      <c r="J38" s="3" t="str">
        <f aca="false">IF(B37&lt;&gt;item!P$6,"←本来は算出される値ですが、確認のため、分かる場合は記載してください","")</f>
        <v/>
      </c>
    </row>
    <row r="39" customFormat="false" ht="20.85" hidden="false" customHeight="true" outlineLevel="0" collapsed="false">
      <c r="A39" s="29" t="str">
        <f aca="false">IF(B40&lt;&gt;item!P$6,"振動レベル3(正弦波選択時)：","")</f>
        <v/>
      </c>
      <c r="AA39" s="3" t="s">
        <v>82</v>
      </c>
    </row>
    <row r="40" customFormat="false" ht="20.85" hidden="false" customHeight="true" outlineLevel="0" collapsed="false">
      <c r="A40" s="29" t="str">
        <f aca="false">IF(B23=item!H$3,"レベル単位3(正弦波選択時)：","")</f>
        <v>レベル単位3(正弦波選択時)：</v>
      </c>
      <c r="B40" s="16" t="s">
        <v>20</v>
      </c>
      <c r="C40" s="17"/>
      <c r="D40" s="17"/>
      <c r="E40" s="17"/>
      <c r="F40" s="17"/>
      <c r="G40" s="17"/>
      <c r="H40" s="17"/>
      <c r="I40" s="17"/>
      <c r="AA40" s="3" t="s">
        <v>83</v>
      </c>
    </row>
    <row r="41" customFormat="false" ht="20.85" hidden="false" customHeight="true" outlineLevel="0" collapsed="false">
      <c r="A41" s="29" t="str">
        <f aca="false">IF(B40&lt;&gt;item!P$6,"変化点[Hz](レベル3選択時)：","")</f>
        <v/>
      </c>
      <c r="P41" s="3" t="str">
        <f aca="false">IF(B37=item!P6," ",IF(B37=item!P4,IF(B35="[m/(s^2)]",SQRT(B34*IF(B42=item!Q2,1,2)*1000/B36)/PI()/2,SQRT(B34*IF(B42=item!Q2,1,2)*1000*9.80665/B36)/PI()/2),IF(B35=item!P4,IF(B37=item!P2,SQRT(B36*IF(B42=item!Q2,1,2)*1000/B34)/PI()/2,SQRT(B36*IF(B42=item!Q2,1,2)*1000*9.80665/B34)/PI()/2)," ")))</f>
        <v> </v>
      </c>
      <c r="AA41" s="3" t="s">
        <v>84</v>
      </c>
    </row>
    <row r="42" customFormat="false" ht="20.85" hidden="false" customHeight="true" outlineLevel="0" collapsed="false">
      <c r="A42" s="10" t="str">
        <f aca="false">IF(B23=item!H$3,IF(B35=item!P$4,"振幅定義(振幅設定時)：",IF(B37=item!P$4,"振幅定義(振幅設定時)：",IF(B40=item!P$4,"振幅定義(振幅設定時)：","※（選択不要です）："))),"")</f>
        <v>※（選択不要です）：</v>
      </c>
      <c r="B42" s="16" t="s">
        <v>85</v>
      </c>
      <c r="C42" s="17"/>
      <c r="D42" s="17"/>
      <c r="E42" s="17"/>
      <c r="F42" s="17"/>
      <c r="G42" s="17"/>
      <c r="H42" s="17"/>
      <c r="I42" s="17"/>
      <c r="AA42" s="3" t="s">
        <v>86</v>
      </c>
    </row>
    <row r="43" customFormat="false" ht="20.85" hidden="false" customHeight="true" outlineLevel="0" collapsed="false">
      <c r="A43" s="10" t="str">
        <f aca="false">IF(B23=item!H$3,"掃引方法(正弦波選択時)：","")</f>
        <v>掃引方法(正弦波選択時)：</v>
      </c>
      <c r="B43" s="16" t="s">
        <v>87</v>
      </c>
      <c r="C43" s="17"/>
      <c r="D43" s="17"/>
      <c r="E43" s="17"/>
      <c r="F43" s="17"/>
      <c r="G43" s="17"/>
      <c r="H43" s="17"/>
      <c r="I43" s="17"/>
      <c r="AA43" s="3" t="s">
        <v>88</v>
      </c>
    </row>
    <row r="44" customFormat="false" ht="20.85" hidden="false" customHeight="true" outlineLevel="0" collapsed="false">
      <c r="A44" s="10" t="str">
        <f aca="false">IF(B23=item!H$3,"掃引時間・速度(正弦波選択時)：","")</f>
        <v>掃引時間・速度(正弦波選択時)：</v>
      </c>
      <c r="J44" s="3" t="str">
        <f aca="false">IF(B23=item!H$3,IF(B47=item!S$2,"←往復掃引の時は往復の合計時間を記載してください",""),"")</f>
        <v>←往復掃引の時は往復の合計時間を記載してください</v>
      </c>
    </row>
    <row r="45" customFormat="false" ht="20.85" hidden="false" customHeight="true" outlineLevel="0" collapsed="false">
      <c r="A45" s="10" t="str">
        <f aca="false">IF(B23=item!H$3,"掃引指定単位(正弦波選択時)：","")</f>
        <v>掃引指定単位(正弦波選択時)：</v>
      </c>
      <c r="B45" s="16" t="s">
        <v>89</v>
      </c>
      <c r="C45" s="17"/>
      <c r="D45" s="17"/>
      <c r="E45" s="17"/>
      <c r="F45" s="17"/>
      <c r="G45" s="17"/>
      <c r="H45" s="17"/>
      <c r="I45" s="17"/>
      <c r="P45" s="3" t="str">
        <f aca="false">IF(B45=item!T3,LOG(C33/B33)/LOG(2)/B44*IF(B47=item!S2,2,1)," ")</f>
        <v> </v>
      </c>
    </row>
    <row r="46" customFormat="false" ht="20.85" hidden="false" customHeight="true" outlineLevel="0" collapsed="false">
      <c r="A46" s="10" t="str">
        <f aca="false">IF(B23=item!H$3,"掃引回数(正弦波選択時)：","")</f>
        <v>掃引回数(正弦波選択時)：</v>
      </c>
    </row>
    <row r="47" customFormat="false" ht="20.85" hidden="false" customHeight="true" outlineLevel="0" collapsed="false">
      <c r="A47" s="10" t="str">
        <f aca="false">IF(B23=item!H$3,"掃引方向(正弦波選択時)：","")</f>
        <v>掃引方向(正弦波選択時)：</v>
      </c>
      <c r="B47" s="16" t="s">
        <v>90</v>
      </c>
      <c r="C47" s="17"/>
      <c r="D47" s="17"/>
      <c r="E47" s="17"/>
      <c r="F47" s="17"/>
      <c r="G47" s="17"/>
      <c r="H47" s="17"/>
      <c r="I47" s="17"/>
    </row>
    <row r="48" customFormat="false" ht="20.85" hidden="false" customHeight="true" outlineLevel="0" collapsed="false">
      <c r="A48" s="10"/>
      <c r="B48" s="10"/>
      <c r="C48" s="10"/>
      <c r="D48" s="10"/>
      <c r="E48" s="10"/>
      <c r="F48" s="10"/>
      <c r="G48" s="10"/>
      <c r="H48" s="10"/>
      <c r="I48" s="10"/>
    </row>
    <row r="49" customFormat="false" ht="20.85" hidden="false" customHeight="true" outlineLevel="0" collapsed="false">
      <c r="A49" s="10" t="str">
        <f aca="false">IF(B23=item!H$5,"衝撃加速度(衝撃選択時)：","※※記載不要です：")</f>
        <v>※※記載不要です：</v>
      </c>
    </row>
    <row r="50" customFormat="false" ht="20.85" hidden="false" customHeight="true" outlineLevel="0" collapsed="false">
      <c r="A50" s="10" t="str">
        <f aca="false">IF(B23=item!H$5,"衝撃単位(衝撃選択時)：","")</f>
        <v/>
      </c>
      <c r="B50" s="16" t="s">
        <v>91</v>
      </c>
      <c r="C50" s="17"/>
      <c r="D50" s="17"/>
      <c r="E50" s="17"/>
      <c r="F50" s="17"/>
      <c r="G50" s="17"/>
      <c r="H50" s="17"/>
      <c r="I50" s="17"/>
    </row>
    <row r="51" customFormat="false" ht="20.85" hidden="false" customHeight="true" outlineLevel="0" collapsed="false">
      <c r="A51" s="10" t="str">
        <f aca="false">IF(B23=item!H$5,"衝撃時間[ms](衝撃選択時)：","")</f>
        <v/>
      </c>
    </row>
    <row r="52" customFormat="false" ht="20.85" hidden="false" customHeight="true" outlineLevel="0" collapsed="false">
      <c r="A52" s="10" t="str">
        <f aca="false">IF(B23=item!H$5,"衝撃回数(衝撃選択時)：","")</f>
        <v/>
      </c>
    </row>
    <row r="53" customFormat="false" ht="20.85" hidden="false" customHeight="true" outlineLevel="0" collapsed="false">
      <c r="A53" s="10"/>
      <c r="B53" s="10"/>
      <c r="C53" s="10"/>
      <c r="D53" s="10"/>
      <c r="E53" s="10"/>
      <c r="F53" s="10"/>
      <c r="G53" s="10"/>
      <c r="H53" s="10"/>
      <c r="I53" s="10"/>
    </row>
    <row r="54" customFormat="false" ht="20.85" hidden="false" customHeight="true" outlineLevel="0" collapsed="false">
      <c r="A54" s="10" t="str">
        <f aca="false">IF(B23=item!H$4,"レベル単位(ランダム選択時)：","")</f>
        <v/>
      </c>
      <c r="B54" s="16" t="s">
        <v>92</v>
      </c>
      <c r="C54" s="10"/>
      <c r="D54" s="10"/>
      <c r="E54" s="10"/>
      <c r="F54" s="10"/>
      <c r="G54" s="10"/>
      <c r="H54" s="10"/>
      <c r="I54" s="10"/>
    </row>
    <row r="55" customFormat="false" ht="20.85" hidden="false" customHeight="true" outlineLevel="0" collapsed="false">
      <c r="A55" s="10" t="str">
        <f aca="false">IF(B54=item!U$4,"初期値単位(傾斜レベル選択時)：","")</f>
        <v/>
      </c>
      <c r="B55" s="16"/>
      <c r="C55" s="10"/>
      <c r="D55" s="10"/>
      <c r="E55" s="10"/>
      <c r="F55" s="10"/>
      <c r="G55" s="10"/>
      <c r="H55" s="10"/>
      <c r="I55" s="10"/>
      <c r="Q55" s="3" t="s">
        <v>93</v>
      </c>
    </row>
    <row r="56" customFormat="false" ht="20.85" hidden="false" customHeight="true" outlineLevel="0" collapsed="false">
      <c r="A56" s="10" t="str">
        <f aca="false">IF(B54=item!U$4,"初期値(傾斜レベル選択時)：","")</f>
        <v/>
      </c>
      <c r="B56" s="30"/>
      <c r="Q56" s="3" t="s">
        <v>85</v>
      </c>
    </row>
    <row r="57" customFormat="false" ht="20.85" hidden="false" customHeight="true" outlineLevel="0" collapsed="false">
      <c r="A57" s="10" t="s">
        <v>94</v>
      </c>
      <c r="B57" s="16" t="s">
        <v>20</v>
      </c>
      <c r="C57" s="10"/>
      <c r="D57" s="10"/>
      <c r="E57" s="10"/>
      <c r="F57" s="10"/>
      <c r="G57" s="10"/>
      <c r="H57" s="10"/>
      <c r="I57" s="10"/>
    </row>
    <row r="58" customFormat="false" ht="20.85" hidden="false" customHeight="true" outlineLevel="0" collapsed="false">
      <c r="A58" s="10"/>
      <c r="B58" s="10"/>
      <c r="C58" s="10"/>
      <c r="D58" s="10"/>
      <c r="E58" s="10"/>
      <c r="F58" s="10"/>
      <c r="G58" s="10"/>
      <c r="H58" s="10"/>
      <c r="I58" s="10"/>
    </row>
    <row r="59" customFormat="false" ht="20.85" hidden="false" customHeight="true" outlineLevel="0" collapsed="false">
      <c r="A59" s="10" t="s">
        <v>95</v>
      </c>
      <c r="B59" s="31" t="s">
        <v>96</v>
      </c>
      <c r="C59" s="32" t="str">
        <f aca="false">IF(B23=item!H$3,B35,B54)</f>
        <v>[m/(s^2)]</v>
      </c>
      <c r="D59" s="10" t="s">
        <v>97</v>
      </c>
      <c r="E59" s="33" t="s">
        <v>98</v>
      </c>
      <c r="F59" s="33" t="s">
        <v>99</v>
      </c>
      <c r="G59" s="33" t="s">
        <v>100</v>
      </c>
      <c r="H59" s="33" t="s">
        <v>101</v>
      </c>
      <c r="I59" s="33" t="s">
        <v>102</v>
      </c>
      <c r="Q59" s="3" t="s">
        <v>96</v>
      </c>
      <c r="R59" s="3" t="str">
        <f aca="false">Q55</f>
        <v>[((m/s2)2)/Hz]</v>
      </c>
      <c r="S59" s="4" t="s">
        <v>103</v>
      </c>
      <c r="T59" s="4" t="s">
        <v>104</v>
      </c>
      <c r="U59" s="4" t="s">
        <v>60</v>
      </c>
    </row>
    <row r="60" customFormat="false" ht="20.85" hidden="false" customHeight="true" outlineLevel="0" collapsed="false">
      <c r="B60" s="34"/>
      <c r="C60" s="35"/>
      <c r="D60" s="10" t="s">
        <v>105</v>
      </c>
      <c r="E60" s="34"/>
      <c r="F60" s="36"/>
      <c r="G60" s="34"/>
      <c r="H60" s="36"/>
      <c r="I60" s="34"/>
      <c r="Q60" s="3" t="n">
        <v>10</v>
      </c>
      <c r="R60" s="3" t="n">
        <v>20</v>
      </c>
      <c r="S60" s="3" t="n">
        <v>20</v>
      </c>
      <c r="T60" s="4" t="s">
        <v>106</v>
      </c>
      <c r="U60" s="3" t="n">
        <v>0</v>
      </c>
    </row>
    <row r="61" customFormat="false" ht="20.85" hidden="false" customHeight="true" outlineLevel="0" collapsed="false">
      <c r="B61" s="34"/>
      <c r="C61" s="35"/>
      <c r="D61" s="10" t="s">
        <v>107</v>
      </c>
      <c r="E61" s="34"/>
      <c r="F61" s="36"/>
      <c r="G61" s="34"/>
      <c r="H61" s="36"/>
      <c r="I61" s="34"/>
      <c r="Q61" s="3" t="n">
        <v>55</v>
      </c>
      <c r="R61" s="3" t="n">
        <v>6.5</v>
      </c>
      <c r="S61" s="3" t="n">
        <v>-20</v>
      </c>
      <c r="T61" s="4" t="s">
        <v>108</v>
      </c>
      <c r="U61" s="3" t="n">
        <v>30</v>
      </c>
    </row>
    <row r="62" customFormat="false" ht="20.85" hidden="false" customHeight="true" outlineLevel="0" collapsed="false">
      <c r="B62" s="34"/>
      <c r="C62" s="35"/>
      <c r="D62" s="10" t="s">
        <v>109</v>
      </c>
      <c r="E62" s="34"/>
      <c r="F62" s="36"/>
      <c r="G62" s="34"/>
      <c r="H62" s="36"/>
      <c r="I62" s="34"/>
      <c r="Q62" s="3" t="n">
        <v>180</v>
      </c>
      <c r="R62" s="3" t="n">
        <v>0.25</v>
      </c>
      <c r="S62" s="3" t="n">
        <v>-20</v>
      </c>
      <c r="T62" s="4" t="s">
        <v>106</v>
      </c>
      <c r="U62" s="3" t="n">
        <v>30</v>
      </c>
    </row>
    <row r="63" customFormat="false" ht="20.85" hidden="false" customHeight="true" outlineLevel="0" collapsed="false">
      <c r="B63" s="34"/>
      <c r="C63" s="35"/>
      <c r="D63" s="1"/>
      <c r="E63" s="34"/>
      <c r="F63" s="36"/>
      <c r="G63" s="34"/>
      <c r="H63" s="36"/>
      <c r="I63" s="34"/>
      <c r="Q63" s="3" t="n">
        <v>300</v>
      </c>
      <c r="R63" s="3" t="n">
        <v>0.25</v>
      </c>
      <c r="S63" s="3" t="n">
        <v>20</v>
      </c>
      <c r="T63" s="4" t="s">
        <v>108</v>
      </c>
      <c r="U63" s="3" t="n">
        <v>30</v>
      </c>
    </row>
    <row r="64" customFormat="false" ht="20.85" hidden="false" customHeight="true" outlineLevel="0" collapsed="false">
      <c r="B64" s="34"/>
      <c r="C64" s="35"/>
      <c r="D64" s="1"/>
      <c r="E64" s="34"/>
      <c r="F64" s="36"/>
      <c r="G64" s="34"/>
      <c r="H64" s="36"/>
      <c r="I64" s="34"/>
      <c r="Q64" s="3" t="n">
        <v>360</v>
      </c>
      <c r="R64" s="3" t="n">
        <v>0.14</v>
      </c>
      <c r="S64" s="3" t="n">
        <v>60</v>
      </c>
      <c r="T64" s="4" t="s">
        <v>108</v>
      </c>
      <c r="U64" s="3" t="n">
        <v>30</v>
      </c>
    </row>
    <row r="65" customFormat="false" ht="20.85" hidden="false" customHeight="true" outlineLevel="0" collapsed="false">
      <c r="B65" s="34"/>
      <c r="C65" s="35"/>
      <c r="D65" s="1"/>
      <c r="E65" s="34"/>
      <c r="F65" s="36"/>
      <c r="G65" s="34"/>
      <c r="H65" s="36"/>
      <c r="I65" s="34"/>
      <c r="Q65" s="3" t="n">
        <v>1000</v>
      </c>
      <c r="R65" s="3" t="n">
        <v>0.14</v>
      </c>
      <c r="S65" s="3" t="n">
        <v>60</v>
      </c>
      <c r="T65" s="4" t="s">
        <v>106</v>
      </c>
      <c r="U65" s="3" t="n">
        <v>30</v>
      </c>
    </row>
    <row r="66" customFormat="false" ht="20.85" hidden="false" customHeight="true" outlineLevel="0" collapsed="false">
      <c r="B66" s="34"/>
      <c r="C66" s="35"/>
      <c r="D66" s="1"/>
      <c r="E66" s="34"/>
      <c r="F66" s="36"/>
      <c r="G66" s="34"/>
      <c r="H66" s="36"/>
      <c r="I66" s="34"/>
      <c r="S66" s="3" t="n">
        <v>20</v>
      </c>
      <c r="T66" s="4" t="s">
        <v>108</v>
      </c>
      <c r="U66" s="3" t="n">
        <v>30</v>
      </c>
    </row>
    <row r="67" customFormat="false" ht="20.85" hidden="false" customHeight="true" outlineLevel="0" collapsed="false">
      <c r="B67" s="34"/>
      <c r="C67" s="35"/>
      <c r="D67" s="1"/>
      <c r="E67" s="34"/>
      <c r="F67" s="36"/>
      <c r="G67" s="34"/>
      <c r="H67" s="36"/>
      <c r="I67" s="34"/>
      <c r="S67" s="3" t="s">
        <v>110</v>
      </c>
      <c r="T67" s="3" t="s">
        <v>111</v>
      </c>
    </row>
    <row r="68" customFormat="false" ht="13.8" hidden="false" customHeight="false" outlineLevel="0" collapsed="false">
      <c r="B68" s="34"/>
      <c r="C68" s="35"/>
      <c r="D68" s="1"/>
      <c r="E68" s="34"/>
      <c r="F68" s="36"/>
      <c r="G68" s="34"/>
      <c r="H68" s="36"/>
      <c r="I68" s="34"/>
    </row>
    <row r="69" customFormat="false" ht="13.8" hidden="false" customHeight="false" outlineLevel="0" collapsed="false">
      <c r="B69" s="34"/>
      <c r="C69" s="35"/>
      <c r="D69" s="1"/>
      <c r="E69" s="34"/>
      <c r="F69" s="36"/>
      <c r="G69" s="34"/>
      <c r="H69" s="36"/>
      <c r="I69" s="34"/>
    </row>
    <row r="71" customFormat="false" ht="13.8" hidden="false" customHeight="false" outlineLevel="0" collapsed="false">
      <c r="B71" s="1"/>
      <c r="C71" s="1"/>
      <c r="D71" s="1"/>
      <c r="E71" s="1"/>
      <c r="F71" s="1"/>
      <c r="G71" s="1"/>
      <c r="H71" s="1"/>
      <c r="I71" s="1"/>
    </row>
    <row r="72" s="3" customFormat="true" ht="20.85" hidden="false" customHeight="true" outlineLevel="0" collapsed="false">
      <c r="A72" s="23" t="s">
        <v>112</v>
      </c>
      <c r="Q72" s="3" t="s">
        <v>113</v>
      </c>
    </row>
    <row r="73" customFormat="false" ht="20.85" hidden="false" customHeight="true" outlineLevel="0" collapsed="false">
      <c r="A73" s="10" t="s">
        <v>55</v>
      </c>
      <c r="B73" s="16" t="s">
        <v>56</v>
      </c>
      <c r="C73" s="17"/>
      <c r="D73" s="17"/>
      <c r="E73" s="17"/>
      <c r="F73" s="17"/>
      <c r="G73" s="17"/>
      <c r="H73" s="17"/>
      <c r="I73" s="17"/>
      <c r="Q73" s="1" t="s">
        <v>56</v>
      </c>
    </row>
    <row r="74" customFormat="false" ht="20.85" hidden="false" customHeight="true" outlineLevel="0" collapsed="false">
      <c r="A74" s="10" t="s">
        <v>59</v>
      </c>
      <c r="B74" s="16" t="s">
        <v>60</v>
      </c>
      <c r="C74" s="17"/>
      <c r="D74" s="17"/>
      <c r="E74" s="17"/>
      <c r="F74" s="17"/>
      <c r="G74" s="17"/>
      <c r="H74" s="17"/>
      <c r="I74" s="17"/>
      <c r="Q74" s="13" t="s">
        <v>60</v>
      </c>
    </row>
    <row r="75" customFormat="false" ht="20.85" hidden="false" customHeight="true" outlineLevel="0" collapsed="false">
      <c r="A75" s="12" t="s">
        <v>63</v>
      </c>
      <c r="B75" s="22"/>
      <c r="Q75" s="3" t="n">
        <v>30</v>
      </c>
    </row>
    <row r="76" customFormat="false" ht="20.85" hidden="false" customHeight="true" outlineLevel="0" collapsed="false">
      <c r="A76" s="10" t="s">
        <v>65</v>
      </c>
      <c r="B76" s="25" t="n">
        <f aca="false">B75*((B78&lt;&gt;item!K51) + (C78&lt;&gt;item!L51) + (D78&lt;&gt;item!M51))</f>
        <v>0</v>
      </c>
      <c r="C76" s="3"/>
      <c r="Q76" s="3" t="n">
        <v>90</v>
      </c>
      <c r="R76" s="37"/>
      <c r="S76" s="37"/>
    </row>
    <row r="77" customFormat="false" ht="20.85" hidden="false" customHeight="true" outlineLevel="0" collapsed="false">
      <c r="A77" s="10" t="s">
        <v>66</v>
      </c>
      <c r="B77" s="16" t="s">
        <v>67</v>
      </c>
      <c r="C77" s="17"/>
      <c r="D77" s="17"/>
      <c r="E77" s="17"/>
      <c r="F77" s="17"/>
      <c r="G77" s="17"/>
      <c r="H77" s="17"/>
      <c r="I77" s="17"/>
      <c r="Q77" s="37" t="s">
        <v>67</v>
      </c>
    </row>
    <row r="78" customFormat="false" ht="20.85" hidden="false" customHeight="true" outlineLevel="0" collapsed="false">
      <c r="A78" s="10" t="s">
        <v>68</v>
      </c>
      <c r="B78" s="16" t="s">
        <v>69</v>
      </c>
      <c r="C78" s="16" t="s">
        <v>70</v>
      </c>
      <c r="D78" s="16" t="s">
        <v>71</v>
      </c>
      <c r="E78" s="17"/>
      <c r="F78" s="17"/>
      <c r="G78" s="17"/>
      <c r="H78" s="17"/>
      <c r="I78" s="17"/>
      <c r="Q78" s="3" t="s">
        <v>69</v>
      </c>
      <c r="R78" s="3" t="s">
        <v>114</v>
      </c>
      <c r="S78" s="3" t="s">
        <v>115</v>
      </c>
    </row>
    <row r="79" customFormat="false" ht="13.8" hidden="false" customHeight="false" outlineLevel="0" collapsed="false">
      <c r="A79" s="10" t="s">
        <v>73</v>
      </c>
      <c r="B79" s="16" t="s">
        <v>50</v>
      </c>
      <c r="C79" s="17"/>
      <c r="D79" s="17"/>
      <c r="E79" s="17"/>
      <c r="F79" s="17"/>
      <c r="G79" s="17"/>
      <c r="H79" s="17"/>
      <c r="I79" s="17"/>
      <c r="Q79" s="3" t="s">
        <v>50</v>
      </c>
    </row>
    <row r="80" customFormat="false" ht="20.85" hidden="false" customHeight="true" outlineLevel="0" collapsed="false">
      <c r="A80" s="10" t="s">
        <v>116</v>
      </c>
      <c r="B80" s="16" t="s">
        <v>20</v>
      </c>
      <c r="C80" s="17"/>
      <c r="D80" s="17"/>
      <c r="E80" s="17"/>
      <c r="F80" s="17"/>
      <c r="G80" s="17"/>
      <c r="H80" s="17"/>
      <c r="I80" s="17"/>
      <c r="Q80" s="37" t="s">
        <v>20</v>
      </c>
    </row>
    <row r="81" customFormat="false" ht="20.85" hidden="false" customHeight="true" outlineLevel="0" collapsed="false">
      <c r="A81" s="10"/>
      <c r="B81" s="10"/>
      <c r="C81" s="10"/>
      <c r="D81" s="10"/>
      <c r="E81" s="10"/>
      <c r="F81" s="10"/>
      <c r="G81" s="10"/>
      <c r="H81" s="10"/>
      <c r="I81" s="10"/>
    </row>
    <row r="82" customFormat="false" ht="20.85" hidden="false" customHeight="true" outlineLevel="0" collapsed="false">
      <c r="A82" s="10"/>
      <c r="B82" s="26" t="s">
        <v>117</v>
      </c>
      <c r="C82" s="26" t="s">
        <v>118</v>
      </c>
      <c r="D82" s="17"/>
      <c r="E82" s="17"/>
      <c r="F82" s="17"/>
      <c r="G82" s="17"/>
      <c r="H82" s="17"/>
      <c r="I82" s="17"/>
      <c r="Q82" s="37"/>
    </row>
    <row r="83" customFormat="false" ht="20.85" hidden="false" customHeight="true" outlineLevel="0" collapsed="false">
      <c r="A83" s="10" t="s">
        <v>119</v>
      </c>
      <c r="B83" s="27"/>
      <c r="C83" s="28"/>
      <c r="D83" s="17"/>
      <c r="E83" s="17"/>
      <c r="F83" s="17"/>
      <c r="G83" s="17"/>
      <c r="H83" s="17"/>
      <c r="I83" s="17"/>
      <c r="Q83" s="3" t="n">
        <v>10</v>
      </c>
      <c r="R83" s="3" t="n">
        <v>150</v>
      </c>
    </row>
    <row r="84" customFormat="false" ht="20.85" hidden="false" customHeight="true" outlineLevel="0" collapsed="false">
      <c r="A84" s="10" t="s">
        <v>120</v>
      </c>
      <c r="Q84" s="3" t="n">
        <v>5</v>
      </c>
    </row>
    <row r="85" customFormat="false" ht="13.8" hidden="false" customHeight="false" outlineLevel="0" collapsed="false">
      <c r="A85" s="10" t="s">
        <v>121</v>
      </c>
      <c r="B85" s="16" t="s">
        <v>79</v>
      </c>
      <c r="C85" s="17"/>
      <c r="D85" s="17"/>
      <c r="E85" s="17"/>
      <c r="F85" s="17"/>
      <c r="G85" s="17"/>
      <c r="H85" s="17"/>
      <c r="I85" s="17"/>
      <c r="Q85" s="3" t="s">
        <v>79</v>
      </c>
    </row>
    <row r="86" customFormat="false" ht="20.85" hidden="false" customHeight="true" outlineLevel="0" collapsed="false">
      <c r="A86" s="10" t="s">
        <v>122</v>
      </c>
    </row>
    <row r="87" customFormat="false" ht="20.85" hidden="false" customHeight="true" outlineLevel="0" collapsed="false">
      <c r="A87" s="10" t="s">
        <v>123</v>
      </c>
      <c r="B87" s="16" t="s">
        <v>20</v>
      </c>
      <c r="C87" s="17"/>
      <c r="D87" s="17"/>
      <c r="E87" s="17"/>
      <c r="F87" s="17"/>
      <c r="G87" s="17"/>
      <c r="H87" s="17"/>
      <c r="I87" s="17"/>
    </row>
    <row r="88" customFormat="false" ht="20.85" hidden="false" customHeight="true" outlineLevel="0" collapsed="false">
      <c r="A88" s="10" t="s">
        <v>124</v>
      </c>
    </row>
    <row r="89" customFormat="false" ht="20.85" hidden="false" customHeight="true" outlineLevel="0" collapsed="false">
      <c r="A89" s="10" t="s">
        <v>125</v>
      </c>
    </row>
    <row r="90" customFormat="false" ht="13.8" hidden="false" customHeight="false" outlineLevel="0" collapsed="false">
      <c r="A90" s="10" t="s">
        <v>126</v>
      </c>
      <c r="B90" s="16" t="s">
        <v>20</v>
      </c>
      <c r="C90" s="17"/>
      <c r="D90" s="17"/>
      <c r="E90" s="17"/>
      <c r="F90" s="17"/>
      <c r="G90" s="17"/>
      <c r="H90" s="17"/>
      <c r="I90" s="17"/>
    </row>
    <row r="91" customFormat="false" ht="20.85" hidden="false" customHeight="true" outlineLevel="0" collapsed="false">
      <c r="A91" s="10" t="s">
        <v>127</v>
      </c>
    </row>
    <row r="92" customFormat="false" ht="20.85" hidden="false" customHeight="true" outlineLevel="0" collapsed="false">
      <c r="A92" s="10" t="s">
        <v>128</v>
      </c>
      <c r="B92" s="16" t="s">
        <v>85</v>
      </c>
      <c r="C92" s="17"/>
      <c r="D92" s="17"/>
      <c r="E92" s="17"/>
      <c r="F92" s="17"/>
      <c r="G92" s="17"/>
      <c r="H92" s="17"/>
      <c r="I92" s="17"/>
    </row>
    <row r="93" customFormat="false" ht="20.85" hidden="false" customHeight="true" outlineLevel="0" collapsed="false">
      <c r="A93" s="10" t="s">
        <v>129</v>
      </c>
      <c r="B93" s="16" t="s">
        <v>87</v>
      </c>
      <c r="C93" s="17"/>
      <c r="D93" s="17"/>
      <c r="E93" s="17"/>
      <c r="F93" s="17"/>
      <c r="G93" s="17"/>
      <c r="H93" s="17"/>
      <c r="I93" s="17"/>
      <c r="Q93" s="3" t="s">
        <v>87</v>
      </c>
    </row>
    <row r="94" customFormat="false" ht="20.85" hidden="false" customHeight="true" outlineLevel="0" collapsed="false">
      <c r="A94" s="10" t="s">
        <v>130</v>
      </c>
      <c r="Q94" s="3" t="n">
        <v>5</v>
      </c>
    </row>
    <row r="95" customFormat="false" ht="20.85" hidden="false" customHeight="true" outlineLevel="0" collapsed="false">
      <c r="A95" s="10" t="s">
        <v>131</v>
      </c>
      <c r="B95" s="16" t="s">
        <v>89</v>
      </c>
      <c r="C95" s="17"/>
      <c r="D95" s="17"/>
      <c r="E95" s="17"/>
      <c r="F95" s="17"/>
      <c r="G95" s="17"/>
      <c r="H95" s="17"/>
      <c r="I95" s="17"/>
      <c r="Q95" s="3" t="s">
        <v>89</v>
      </c>
    </row>
    <row r="96" customFormat="false" ht="20.85" hidden="false" customHeight="true" outlineLevel="0" collapsed="false">
      <c r="A96" s="10" t="s">
        <v>132</v>
      </c>
      <c r="Q96" s="3" t="n">
        <v>6</v>
      </c>
    </row>
    <row r="97" customFormat="false" ht="20.85" hidden="false" customHeight="true" outlineLevel="0" collapsed="false">
      <c r="A97" s="10" t="s">
        <v>133</v>
      </c>
      <c r="B97" s="16" t="s">
        <v>90</v>
      </c>
      <c r="C97" s="17"/>
      <c r="D97" s="17"/>
      <c r="E97" s="17"/>
      <c r="F97" s="17"/>
      <c r="G97" s="17"/>
      <c r="H97" s="17"/>
      <c r="I97" s="17"/>
      <c r="Q97" s="3" t="s">
        <v>90</v>
      </c>
    </row>
    <row r="98" customFormat="false" ht="20.85" hidden="false" customHeight="true" outlineLevel="0" collapsed="false">
      <c r="A98" s="10"/>
      <c r="B98" s="10"/>
      <c r="C98" s="10"/>
      <c r="D98" s="10"/>
      <c r="E98" s="10"/>
      <c r="F98" s="10"/>
      <c r="G98" s="10"/>
      <c r="H98" s="10"/>
      <c r="I98" s="10"/>
    </row>
    <row r="99" customFormat="false" ht="20.85" hidden="false" customHeight="true" outlineLevel="0" collapsed="false">
      <c r="A99" s="10" t="s">
        <v>134</v>
      </c>
    </row>
    <row r="100" customFormat="false" ht="20.85" hidden="false" customHeight="true" outlineLevel="0" collapsed="false">
      <c r="A100" s="10" t="s">
        <v>135</v>
      </c>
      <c r="B100" s="16" t="s">
        <v>91</v>
      </c>
      <c r="C100" s="17"/>
      <c r="D100" s="17"/>
      <c r="E100" s="17"/>
      <c r="F100" s="17"/>
      <c r="G100" s="17"/>
      <c r="H100" s="17"/>
      <c r="I100" s="17"/>
    </row>
    <row r="101" customFormat="false" ht="20.85" hidden="false" customHeight="true" outlineLevel="0" collapsed="false">
      <c r="A101" s="10" t="s">
        <v>136</v>
      </c>
    </row>
    <row r="102" customFormat="false" ht="20.85" hidden="false" customHeight="true" outlineLevel="0" collapsed="false">
      <c r="A102" s="10" t="s">
        <v>137</v>
      </c>
    </row>
    <row r="103" customFormat="false" ht="13.8" hidden="false" customHeight="false" outlineLevel="0" collapsed="false">
      <c r="A103" s="10"/>
      <c r="B103" s="10"/>
      <c r="C103" s="10"/>
      <c r="D103" s="10"/>
      <c r="E103" s="10"/>
      <c r="F103" s="10"/>
      <c r="G103" s="10"/>
      <c r="H103" s="10"/>
      <c r="I103" s="10"/>
    </row>
    <row r="104" customFormat="false" ht="13.8" hidden="false" customHeight="false" outlineLevel="0" collapsed="false">
      <c r="A104" s="10" t="s">
        <v>138</v>
      </c>
      <c r="B104" s="16" t="s">
        <v>79</v>
      </c>
      <c r="C104" s="10"/>
      <c r="D104" s="10"/>
      <c r="E104" s="10"/>
      <c r="F104" s="10"/>
      <c r="G104" s="10"/>
      <c r="H104" s="10"/>
      <c r="I104" s="10"/>
    </row>
    <row r="105" customFormat="false" ht="13.8" hidden="false" customHeight="false" outlineLevel="0" collapsed="false">
      <c r="A105" s="10" t="s">
        <v>139</v>
      </c>
      <c r="B105" s="16"/>
      <c r="C105" s="10"/>
      <c r="D105" s="10"/>
      <c r="E105" s="10"/>
      <c r="F105" s="10"/>
      <c r="G105" s="10"/>
      <c r="H105" s="10"/>
      <c r="I105" s="10"/>
    </row>
    <row r="106" customFormat="false" ht="13.8" hidden="false" customHeight="false" outlineLevel="0" collapsed="false">
      <c r="A106" s="10" t="s">
        <v>140</v>
      </c>
      <c r="B106" s="30"/>
    </row>
    <row r="107" customFormat="false" ht="13.8" hidden="false" customHeight="false" outlineLevel="0" collapsed="false">
      <c r="A107" s="10" t="s">
        <v>94</v>
      </c>
      <c r="B107" s="16" t="s">
        <v>20</v>
      </c>
      <c r="C107" s="10"/>
      <c r="D107" s="10"/>
      <c r="E107" s="10"/>
      <c r="F107" s="10"/>
      <c r="G107" s="10"/>
      <c r="H107" s="10"/>
      <c r="I107" s="10"/>
    </row>
    <row r="108" customFormat="false" ht="13.8" hidden="false" customHeight="false" outlineLevel="0" collapsed="false">
      <c r="A108" s="10"/>
      <c r="B108" s="10"/>
      <c r="C108" s="10"/>
      <c r="D108" s="10"/>
      <c r="E108" s="10"/>
      <c r="F108" s="10"/>
      <c r="G108" s="10"/>
      <c r="H108" s="10"/>
      <c r="I108" s="10"/>
    </row>
    <row r="109" customFormat="false" ht="13.8" hidden="false" customHeight="false" outlineLevel="0" collapsed="false">
      <c r="A109" s="10" t="s">
        <v>95</v>
      </c>
      <c r="B109" s="31" t="s">
        <v>96</v>
      </c>
      <c r="C109" s="32" t="str">
        <f aca="false">IF(B73=item!H$3,B85,B104)</f>
        <v>[m/(s^2)]</v>
      </c>
      <c r="D109" s="10" t="s">
        <v>97</v>
      </c>
      <c r="E109" s="33" t="s">
        <v>98</v>
      </c>
      <c r="F109" s="33" t="s">
        <v>99</v>
      </c>
      <c r="G109" s="33" t="s">
        <v>100</v>
      </c>
      <c r="H109" s="33" t="s">
        <v>101</v>
      </c>
      <c r="I109" s="33" t="s">
        <v>102</v>
      </c>
    </row>
    <row r="110" customFormat="false" ht="13.8" hidden="false" customHeight="false" outlineLevel="0" collapsed="false">
      <c r="B110" s="34"/>
      <c r="C110" s="35"/>
      <c r="D110" s="10" t="s">
        <v>105</v>
      </c>
      <c r="E110" s="34"/>
      <c r="F110" s="36"/>
      <c r="G110" s="34"/>
      <c r="H110" s="36"/>
      <c r="I110" s="34"/>
    </row>
    <row r="111" customFormat="false" ht="13.8" hidden="false" customHeight="false" outlineLevel="0" collapsed="false">
      <c r="B111" s="34"/>
      <c r="C111" s="35"/>
      <c r="D111" s="10" t="s">
        <v>107</v>
      </c>
      <c r="E111" s="34"/>
      <c r="F111" s="36"/>
      <c r="G111" s="34"/>
      <c r="H111" s="36"/>
      <c r="I111" s="34"/>
    </row>
    <row r="112" customFormat="false" ht="13.8" hidden="false" customHeight="false" outlineLevel="0" collapsed="false">
      <c r="B112" s="34"/>
      <c r="C112" s="35"/>
      <c r="D112" s="10" t="s">
        <v>109</v>
      </c>
      <c r="E112" s="34"/>
      <c r="F112" s="36"/>
      <c r="G112" s="34"/>
      <c r="H112" s="36"/>
      <c r="I112" s="34"/>
    </row>
    <row r="113" customFormat="false" ht="13.8" hidden="false" customHeight="false" outlineLevel="0" collapsed="false">
      <c r="B113" s="34"/>
      <c r="C113" s="35"/>
      <c r="D113" s="1"/>
      <c r="E113" s="34"/>
      <c r="F113" s="36"/>
      <c r="G113" s="34"/>
      <c r="H113" s="36"/>
      <c r="I113" s="34"/>
    </row>
    <row r="114" customFormat="false" ht="13.8" hidden="false" customHeight="false" outlineLevel="0" collapsed="false">
      <c r="B114" s="34"/>
      <c r="C114" s="35"/>
      <c r="D114" s="1"/>
      <c r="E114" s="34"/>
      <c r="F114" s="36"/>
      <c r="G114" s="34"/>
      <c r="H114" s="36"/>
      <c r="I114" s="34"/>
    </row>
    <row r="115" customFormat="false" ht="13.8" hidden="false" customHeight="false" outlineLevel="0" collapsed="false">
      <c r="B115" s="34"/>
      <c r="C115" s="35"/>
      <c r="D115" s="1"/>
      <c r="E115" s="34"/>
      <c r="F115" s="36"/>
      <c r="G115" s="34"/>
      <c r="H115" s="36"/>
      <c r="I115" s="34"/>
    </row>
    <row r="116" customFormat="false" ht="13.8" hidden="false" customHeight="false" outlineLevel="0" collapsed="false">
      <c r="B116" s="34"/>
      <c r="C116" s="35"/>
      <c r="D116" s="1"/>
      <c r="E116" s="34"/>
      <c r="F116" s="36"/>
      <c r="G116" s="34"/>
      <c r="H116" s="36"/>
      <c r="I116" s="34"/>
    </row>
    <row r="117" customFormat="false" ht="13.8" hidden="false" customHeight="false" outlineLevel="0" collapsed="false">
      <c r="B117" s="34"/>
      <c r="C117" s="35"/>
      <c r="D117" s="1"/>
      <c r="E117" s="34"/>
      <c r="F117" s="36"/>
      <c r="G117" s="34"/>
      <c r="H117" s="36"/>
      <c r="I117" s="34"/>
    </row>
    <row r="118" customFormat="false" ht="13.8" hidden="false" customHeight="false" outlineLevel="0" collapsed="false">
      <c r="B118" s="34"/>
      <c r="C118" s="35"/>
      <c r="D118" s="1"/>
      <c r="E118" s="34"/>
      <c r="F118" s="36"/>
      <c r="G118" s="34"/>
      <c r="H118" s="36"/>
      <c r="I118" s="34"/>
    </row>
    <row r="119" customFormat="false" ht="13.8" hidden="false" customHeight="false" outlineLevel="0" collapsed="false">
      <c r="B119" s="34"/>
      <c r="C119" s="35"/>
      <c r="D119" s="1"/>
      <c r="E119" s="34"/>
      <c r="F119" s="36"/>
      <c r="G119" s="34"/>
      <c r="H119" s="36"/>
      <c r="I119" s="34"/>
    </row>
  </sheetData>
  <dataValidations count="31">
    <dataValidation allowBlank="false" errorStyle="stop" operator="equal" showDropDown="false" showErrorMessage="true" showInputMessage="false" sqref="B18" type="list">
      <formula1>item!$E$2:$E$4</formula1>
      <formula2>0</formula2>
    </dataValidation>
    <dataValidation allowBlank="false" errorStyle="stop" operator="equal" showDropDown="false" showErrorMessage="true" showInputMessage="false" sqref="B19" type="list">
      <formula1>item!$F$2:$F$3</formula1>
      <formula2>0</formula2>
    </dataValidation>
    <dataValidation allowBlank="false" errorStyle="stop" operator="equal" showDropDown="false" showErrorMessage="true" showInputMessage="false" sqref="B20" type="list">
      <formula1>item!$G$2:$G$3</formula1>
      <formula2>0</formula2>
    </dataValidation>
    <dataValidation allowBlank="false" errorStyle="stop" operator="equal" showDropDown="false" showErrorMessage="true" showInputMessage="false" sqref="B23 B73" type="list">
      <formula1>item!$H$2:$H$5</formula1>
      <formula2>0</formula2>
    </dataValidation>
    <dataValidation allowBlank="false" errorStyle="stop" operator="equal" showDropDown="false" showErrorMessage="true" showInputMessage="false" sqref="B24 B74" type="list">
      <formula1>item!$I$2:$I$5</formula1>
      <formula2>0</formula2>
    </dataValidation>
    <dataValidation allowBlank="false" errorStyle="stop" operator="equal" showDropDown="false" showErrorMessage="true" showInputMessage="false" sqref="B27 B77" type="list">
      <formula1>item!$J$2:$J$4</formula1>
      <formula2>0</formula2>
    </dataValidation>
    <dataValidation allowBlank="false" errorStyle="stop" operator="equal" showDropDown="false" showErrorMessage="true" showInputMessage="false" sqref="B28 B78" type="list">
      <formula1>item!$K$2:$K$3</formula1>
      <formula2>0</formula2>
    </dataValidation>
    <dataValidation allowBlank="false" errorStyle="stop" operator="equal" showDropDown="false" showErrorMessage="true" showInputMessage="false" sqref="C28 C78" type="list">
      <formula1>item!$L$2:$L$4</formula1>
      <formula2>0</formula2>
    </dataValidation>
    <dataValidation allowBlank="false" errorStyle="stop" operator="equal" showDropDown="false" showErrorMessage="true" showInputMessage="false" sqref="D28 D78" type="list">
      <formula1>item!$M$2:$M$4</formula1>
      <formula2>0</formula2>
    </dataValidation>
    <dataValidation allowBlank="false" errorStyle="stop" operator="equal" showDropDown="false" showErrorMessage="true" showInputMessage="false" sqref="B29 B79" type="list">
      <formula1>item!$N$2:$N$3</formula1>
      <formula2>0</formula2>
    </dataValidation>
    <dataValidation allowBlank="false" errorStyle="stop" operator="equal" showDropDown="false" showErrorMessage="true" showInputMessage="false" sqref="B80" type="list">
      <formula1>item!$O$2:$O$3</formula1>
      <formula2>0</formula2>
    </dataValidation>
    <dataValidation allowBlank="false" errorStyle="stop" operator="equal" showDropDown="false" showErrorMessage="true" showInputMessage="false" sqref="B35 B85" type="list">
      <formula1>item!$P$2:$P$5</formula1>
      <formula2>0</formula2>
    </dataValidation>
    <dataValidation allowBlank="true" errorStyle="stop" operator="equal" showDropDown="false" showErrorMessage="true" showInputMessage="false" sqref="B37 B40 B87 B90" type="list">
      <formula1>item!$P$2:$P$6</formula1>
      <formula2>0</formula2>
    </dataValidation>
    <dataValidation allowBlank="false" errorStyle="stop" operator="equal" showDropDown="false" showErrorMessage="true" showInputMessage="false" sqref="B42 B92" type="list">
      <formula1>item!$Q$2:$Q$3</formula1>
      <formula2>0</formula2>
    </dataValidation>
    <dataValidation allowBlank="false" errorStyle="stop" operator="equal" showDropDown="false" showErrorMessage="true" showInputMessage="false" sqref="B93" type="list">
      <formula1>item!$R$2:$R$3</formula1>
      <formula2>0</formula2>
    </dataValidation>
    <dataValidation allowBlank="false" errorStyle="stop" operator="equal" showDropDown="false" showErrorMessage="true" showInputMessage="false" sqref="B95" type="list">
      <formula1>item!$T$2:$T$4</formula1>
      <formula2>0</formula2>
    </dataValidation>
    <dataValidation allowBlank="false" errorStyle="stop" operator="equal" showDropDown="false" showErrorMessage="true" showInputMessage="false" sqref="B47 B97" type="list">
      <formula1>item!$S$2:$S$3</formula1>
      <formula2>0</formula2>
    </dataValidation>
    <dataValidation allowBlank="false" errorStyle="stop" operator="equal" showDropDown="false" showErrorMessage="true" showInputMessage="false" sqref="B100" type="list">
      <formula1>item!$U$2:$U$7</formula1>
      <formula2>0</formula2>
    </dataValidation>
    <dataValidation allowBlank="false" errorStyle="stop" operator="equal" showDropDown="false" showErrorMessage="true" showInputMessage="false" sqref="B54 B104" type="list">
      <formula1>item!$U$2:$U$4</formula1>
      <formula2>0</formula2>
    </dataValidation>
    <dataValidation allowBlank="false" errorStyle="stop" operator="equal" showDropDown="false" showErrorMessage="true" showInputMessage="false" sqref="B55 B105" type="list">
      <formula1>item!$V$2:$V$4</formula1>
      <formula2>0</formula2>
    </dataValidation>
    <dataValidation allowBlank="false" errorStyle="stop" operator="equal" showDropDown="false" showErrorMessage="true" showInputMessage="false" sqref="B107" type="list">
      <formula1>item!$W$2:$W$8</formula1>
      <formula2>0</formula2>
    </dataValidation>
    <dataValidation allowBlank="false" errorStyle="stop" operator="equal" showDropDown="false" showErrorMessage="true" showInputMessage="false" sqref="B50" type="list">
      <formula1>item!$P$2:$P$3</formula1>
      <formula2>0</formula2>
    </dataValidation>
    <dataValidation allowBlank="true" errorStyle="stop" operator="equal" showDropDown="false" showErrorMessage="false" showInputMessage="false" sqref="F60:F69 H60:H69 F110:F119 H110:H119" type="list">
      <formula1>item!$X$2:$X$3</formula1>
      <formula2>0</formula2>
    </dataValidation>
    <dataValidation allowBlank="false" errorStyle="stop" operator="equal" showDropDown="false" showErrorMessage="false" showInputMessage="false" sqref="B8" type="list">
      <formula1>item!$A$2:$A$4</formula1>
      <formula2>0</formula2>
    </dataValidation>
    <dataValidation allowBlank="false" errorStyle="stop" operator="equal" showDropDown="false" showErrorMessage="false" showInputMessage="false" sqref="B10" type="list">
      <formula1>item!$B$2:$B$6</formula1>
      <formula2>0</formula2>
    </dataValidation>
    <dataValidation allowBlank="false" errorStyle="stop" operator="equal" showDropDown="false" showErrorMessage="false" showInputMessage="false" sqref="B11" type="list">
      <formula1>item!$C$2:$C$6</formula1>
      <formula2>0</formula2>
    </dataValidation>
    <dataValidation allowBlank="false" errorStyle="stop" operator="equal" showDropDown="false" showErrorMessage="false" showInputMessage="false" sqref="B16" type="list">
      <formula1>item!$D$2:$D$3</formula1>
      <formula2>0</formula2>
    </dataValidation>
    <dataValidation allowBlank="false" errorStyle="stop" operator="equal" showDropDown="false" showErrorMessage="false" showInputMessage="false" sqref="B43" type="list">
      <formula1>item!$R$2:$R$3</formula1>
      <formula2>0</formula2>
    </dataValidation>
    <dataValidation allowBlank="false" errorStyle="stop" operator="equal" showDropDown="false" showErrorMessage="false" showInputMessage="false" sqref="B45" type="list">
      <formula1>item!$T$2:$T$4</formula1>
      <formula2>0</formula2>
    </dataValidation>
    <dataValidation allowBlank="false" errorStyle="stop" operator="equal" showDropDown="false" showErrorMessage="false" showInputMessage="false" sqref="B57" type="list">
      <formula1>item!$W$2:$W$9</formula1>
      <formula2>0</formula2>
    </dataValidation>
    <dataValidation allowBlank="false" errorStyle="stop" operator="equal" showDropDown="false" showErrorMessage="false" showInputMessage="false" sqref="B30" type="list">
      <formula1>item!$O$2:$O$3</formula1>
      <formula2>0</formula2>
    </dataValidation>
  </dataValidations>
  <printOptions headings="false" gridLines="false" gridLinesSet="true" horizontalCentered="false" verticalCentered="false"/>
  <pageMargins left="0.7875" right="0.7875" top="1.05277777777778" bottom="1.05277777777778" header="0.7875" footer="0.7875"/>
  <pageSetup paperSize="9" scale="100" fitToWidth="1" fitToHeight="1" pageOrder="downThenOver" orientation="portrait" blackAndWhite="false" draft="false" cellComments="none" horizontalDpi="300" verticalDpi="300" copies="1"/>
  <headerFooter differentFirst="false" differentOddEven="false">
    <oddHeader>&amp;C&amp;"Times New Roman,標準"&amp;12&amp;Kffffff&amp;A</oddHeader>
    <oddFooter>&amp;C&amp;"Times New Roman,標準"&amp;12&amp;Kffffffページ &amp;P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X9"/>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U4" activeCellId="0" sqref="U4"/>
    </sheetView>
  </sheetViews>
  <sheetFormatPr defaultColWidth="10.4921875" defaultRowHeight="13.8" zeroHeight="false" outlineLevelRow="0" outlineLevelCol="0"/>
  <cols>
    <col collapsed="false" customWidth="true" hidden="false" outlineLevel="0" max="1" min="1" style="30" width="24.22"/>
    <col collapsed="false" customWidth="true" hidden="false" outlineLevel="0" max="2" min="2" style="30" width="14.28"/>
    <col collapsed="false" customWidth="true" hidden="false" outlineLevel="0" max="3" min="3" style="30" width="20.41"/>
    <col collapsed="false" customWidth="true" hidden="false" outlineLevel="0" max="4" min="4" style="30" width="18.52"/>
    <col collapsed="false" customWidth="true" hidden="false" outlineLevel="0" max="7" min="7" style="30" width="19.02"/>
    <col collapsed="false" customWidth="true" hidden="false" outlineLevel="0" max="11" min="9" style="30" width="14.71"/>
    <col collapsed="false" customWidth="true" hidden="false" outlineLevel="0" max="16" min="16" style="30" width="27.62"/>
    <col collapsed="false" customWidth="true" hidden="false" outlineLevel="0" max="21" min="21" style="30" width="12.82"/>
  </cols>
  <sheetData>
    <row r="1" customFormat="false" ht="13.8" hidden="false" customHeight="false" outlineLevel="0" collapsed="false">
      <c r="A1" s="30" t="s">
        <v>141</v>
      </c>
      <c r="B1" s="30" t="s">
        <v>24</v>
      </c>
      <c r="C1" s="30" t="s">
        <v>27</v>
      </c>
      <c r="D1" s="30" t="s">
        <v>39</v>
      </c>
      <c r="E1" s="30" t="s">
        <v>43</v>
      </c>
      <c r="F1" s="30" t="s">
        <v>46</v>
      </c>
      <c r="G1" s="30" t="s">
        <v>49</v>
      </c>
      <c r="H1" s="30" t="s">
        <v>55</v>
      </c>
      <c r="I1" s="30" t="s">
        <v>59</v>
      </c>
      <c r="J1" s="30" t="s">
        <v>66</v>
      </c>
      <c r="K1" s="30" t="s">
        <v>68</v>
      </c>
      <c r="N1" s="30" t="s">
        <v>73</v>
      </c>
      <c r="O1" s="30" t="s">
        <v>142</v>
      </c>
      <c r="P1" s="30" t="s">
        <v>143</v>
      </c>
      <c r="Q1" s="30" t="s">
        <v>144</v>
      </c>
      <c r="R1" s="30" t="s">
        <v>129</v>
      </c>
      <c r="S1" s="30" t="s">
        <v>145</v>
      </c>
      <c r="T1" s="30" t="s">
        <v>146</v>
      </c>
      <c r="U1" s="30" t="s">
        <v>138</v>
      </c>
      <c r="V1" s="38" t="s">
        <v>139</v>
      </c>
      <c r="W1" s="38" t="s">
        <v>94</v>
      </c>
      <c r="X1" s="30" t="s">
        <v>99</v>
      </c>
    </row>
    <row r="2" customFormat="false" ht="13.8" hidden="false" customHeight="false" outlineLevel="0" collapsed="false">
      <c r="A2" s="30" t="s">
        <v>20</v>
      </c>
      <c r="B2" s="30" t="s">
        <v>20</v>
      </c>
      <c r="C2" s="30" t="s">
        <v>20</v>
      </c>
      <c r="D2" s="30" t="s">
        <v>20</v>
      </c>
      <c r="E2" s="30" t="s">
        <v>44</v>
      </c>
      <c r="F2" s="30" t="s">
        <v>47</v>
      </c>
      <c r="G2" s="30" t="s">
        <v>50</v>
      </c>
      <c r="H2" s="30" t="s">
        <v>20</v>
      </c>
      <c r="I2" s="30" t="s">
        <v>60</v>
      </c>
      <c r="J2" s="30" t="s">
        <v>67</v>
      </c>
      <c r="K2" s="30" t="s">
        <v>147</v>
      </c>
      <c r="L2" s="30" t="s">
        <v>70</v>
      </c>
      <c r="M2" s="30" t="s">
        <v>71</v>
      </c>
      <c r="N2" s="30" t="s">
        <v>148</v>
      </c>
      <c r="O2" s="30" t="s">
        <v>20</v>
      </c>
      <c r="P2" s="38" t="s">
        <v>79</v>
      </c>
      <c r="Q2" s="30" t="s">
        <v>85</v>
      </c>
      <c r="R2" s="30" t="s">
        <v>87</v>
      </c>
      <c r="S2" s="30" t="s">
        <v>90</v>
      </c>
      <c r="T2" s="30" t="s">
        <v>89</v>
      </c>
      <c r="U2" s="30" t="s">
        <v>92</v>
      </c>
      <c r="V2" s="30" t="s">
        <v>92</v>
      </c>
      <c r="W2" s="30" t="s">
        <v>20</v>
      </c>
      <c r="X2" s="30" t="s">
        <v>106</v>
      </c>
    </row>
    <row r="3" customFormat="false" ht="13.8" hidden="false" customHeight="false" outlineLevel="0" collapsed="false">
      <c r="A3" s="30" t="s">
        <v>149</v>
      </c>
      <c r="B3" s="30" t="s">
        <v>25</v>
      </c>
      <c r="C3" s="30" t="s">
        <v>28</v>
      </c>
      <c r="D3" s="30" t="s">
        <v>21</v>
      </c>
      <c r="E3" s="30" t="s">
        <v>150</v>
      </c>
      <c r="F3" s="30" t="s">
        <v>151</v>
      </c>
      <c r="G3" s="30" t="s">
        <v>152</v>
      </c>
      <c r="H3" s="30" t="s">
        <v>56</v>
      </c>
      <c r="I3" s="30" t="s">
        <v>153</v>
      </c>
      <c r="J3" s="30" t="s">
        <v>154</v>
      </c>
      <c r="K3" s="30" t="s">
        <v>69</v>
      </c>
      <c r="L3" s="30" t="s">
        <v>114</v>
      </c>
      <c r="M3" s="30" t="s">
        <v>115</v>
      </c>
      <c r="N3" s="30" t="s">
        <v>50</v>
      </c>
      <c r="O3" s="30" t="s">
        <v>21</v>
      </c>
      <c r="P3" s="30" t="s">
        <v>91</v>
      </c>
      <c r="Q3" s="30" t="s">
        <v>155</v>
      </c>
      <c r="R3" s="30" t="s">
        <v>156</v>
      </c>
      <c r="S3" s="30" t="s">
        <v>157</v>
      </c>
      <c r="T3" s="30" t="s">
        <v>158</v>
      </c>
      <c r="U3" s="30" t="s">
        <v>159</v>
      </c>
      <c r="V3" s="30" t="s">
        <v>159</v>
      </c>
      <c r="W3" s="30" t="s">
        <v>160</v>
      </c>
      <c r="X3" s="30" t="s">
        <v>161</v>
      </c>
    </row>
    <row r="4" customFormat="false" ht="13.8" hidden="false" customHeight="false" outlineLevel="0" collapsed="false">
      <c r="A4" s="30" t="s">
        <v>162</v>
      </c>
      <c r="B4" s="30" t="s">
        <v>163</v>
      </c>
      <c r="C4" s="30" t="s">
        <v>164</v>
      </c>
      <c r="E4" s="30" t="s">
        <v>151</v>
      </c>
      <c r="H4" s="30" t="s">
        <v>57</v>
      </c>
      <c r="I4" s="30" t="s">
        <v>165</v>
      </c>
      <c r="J4" s="30" t="s">
        <v>166</v>
      </c>
      <c r="L4" s="30" t="s">
        <v>167</v>
      </c>
      <c r="M4" s="30" t="s">
        <v>168</v>
      </c>
      <c r="P4" s="30" t="s">
        <v>169</v>
      </c>
      <c r="T4" s="30" t="s">
        <v>170</v>
      </c>
      <c r="U4" s="30" t="s">
        <v>171</v>
      </c>
      <c r="W4" s="30" t="s">
        <v>172</v>
      </c>
    </row>
    <row r="5" customFormat="false" ht="13.8" hidden="false" customHeight="false" outlineLevel="0" collapsed="false">
      <c r="B5" s="30" t="s">
        <v>173</v>
      </c>
      <c r="C5" s="30" t="s">
        <v>174</v>
      </c>
      <c r="H5" s="30" t="s">
        <v>175</v>
      </c>
      <c r="I5" s="30" t="s">
        <v>176</v>
      </c>
      <c r="P5" s="30" t="s">
        <v>177</v>
      </c>
      <c r="W5" s="30" t="s">
        <v>178</v>
      </c>
    </row>
    <row r="6" customFormat="false" ht="13.8" hidden="false" customHeight="false" outlineLevel="0" collapsed="false">
      <c r="B6" s="30" t="s">
        <v>151</v>
      </c>
      <c r="C6" s="30" t="s">
        <v>151</v>
      </c>
      <c r="P6" s="30" t="s">
        <v>20</v>
      </c>
      <c r="W6" s="30" t="s">
        <v>179</v>
      </c>
    </row>
    <row r="7" customFormat="false" ht="13.8" hidden="false" customHeight="false" outlineLevel="0" collapsed="false">
      <c r="W7" s="30" t="s">
        <v>180</v>
      </c>
    </row>
    <row r="8" customFormat="false" ht="13.8" hidden="false" customHeight="false" outlineLevel="0" collapsed="false">
      <c r="W8" s="30" t="s">
        <v>181</v>
      </c>
    </row>
    <row r="9" customFormat="false" ht="13.8" hidden="false" customHeight="false" outlineLevel="0" collapsed="false">
      <c r="W9" s="30" t="s">
        <v>182</v>
      </c>
    </row>
  </sheetData>
  <sheetProtection sheet="true" objects="true" scenarios="true"/>
  <printOptions headings="false" gridLines="false" gridLinesSet="true" horizontalCentered="false" verticalCentered="false"/>
  <pageMargins left="0.7875" right="0.7875" top="1.05277777777778" bottom="1.05277777777778" header="0.7875" footer="0.7875"/>
  <pageSetup paperSize="9" scale="100" fitToWidth="1" fitToHeight="1" pageOrder="downThenOver" orientation="portrait" blackAndWhite="false" draft="false" cellComments="none" horizontalDpi="300" verticalDpi="300" copies="1"/>
  <headerFooter differentFirst="false" differentOddEven="false">
    <oddHeader>&amp;C&amp;"Times New Roman,標準"&amp;12&amp;Kffffff&amp;A</oddHeader>
    <oddFooter>&amp;C&amp;"Times New Roman,標準"&amp;12&amp;Kffffffページ &amp;P</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O83"/>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D1" activeCellId="0" sqref="D1"/>
    </sheetView>
  </sheetViews>
  <sheetFormatPr defaultColWidth="9.00390625" defaultRowHeight="12.8" zeroHeight="false" outlineLevelRow="0" outlineLevelCol="0"/>
  <cols>
    <col collapsed="false" customWidth="true" hidden="false" outlineLevel="0" max="2" min="1" style="39" width="8.88"/>
    <col collapsed="false" customWidth="true" hidden="false" outlineLevel="0" max="4" min="3" style="39" width="5.75"/>
    <col collapsed="false" customWidth="true" hidden="false" outlineLevel="0" max="11" min="5" style="39" width="5.88"/>
    <col collapsed="false" customWidth="true" hidden="false" outlineLevel="0" max="12" min="12" style="39" width="6.25"/>
    <col collapsed="false" customWidth="true" hidden="false" outlineLevel="0" max="15" min="13" style="39" width="5"/>
    <col collapsed="false" customWidth="true" hidden="false" outlineLevel="0" max="16" min="16" style="39" width="5.26"/>
    <col collapsed="false" customWidth="false" hidden="false" outlineLevel="0" max="16384" min="17" style="39" width="9"/>
  </cols>
  <sheetData>
    <row r="1" customFormat="false" ht="36" hidden="false" customHeight="true" outlineLevel="0" collapsed="false">
      <c r="A1" s="40" t="s">
        <v>183</v>
      </c>
      <c r="B1" s="40"/>
      <c r="C1" s="40"/>
      <c r="D1" s="41" t="s">
        <v>184</v>
      </c>
      <c r="E1" s="41"/>
      <c r="F1" s="41"/>
      <c r="G1" s="41"/>
      <c r="H1" s="41"/>
      <c r="I1" s="41"/>
      <c r="J1" s="41"/>
      <c r="K1" s="41"/>
      <c r="L1" s="39" t="s">
        <v>185</v>
      </c>
    </row>
    <row r="2" customFormat="false" ht="12.8" hidden="false" customHeight="false" outlineLevel="0" collapsed="false">
      <c r="A2" s="39" t="s">
        <v>186</v>
      </c>
      <c r="L2" s="42" t="s">
        <v>187</v>
      </c>
      <c r="M2" s="43" t="s">
        <v>188</v>
      </c>
      <c r="N2" s="43" t="s">
        <v>189</v>
      </c>
      <c r="O2" s="44" t="s">
        <v>190</v>
      </c>
    </row>
    <row r="3" customFormat="false" ht="12.8" hidden="false" customHeight="false" outlineLevel="0" collapsed="false">
      <c r="A3" s="45" t="s">
        <v>191</v>
      </c>
      <c r="B3" s="46" t="n">
        <f aca="false">入力・提出用!B3</f>
        <v>0</v>
      </c>
      <c r="C3" s="46"/>
      <c r="D3" s="46"/>
      <c r="E3" s="46"/>
      <c r="F3" s="46"/>
      <c r="G3" s="46"/>
      <c r="H3" s="45" t="s">
        <v>192</v>
      </c>
      <c r="I3" s="45"/>
      <c r="J3" s="46" t="n">
        <f aca="false">入力・提出用!B4</f>
        <v>0</v>
      </c>
      <c r="K3" s="46"/>
      <c r="L3" s="46"/>
      <c r="M3" s="46"/>
      <c r="N3" s="46"/>
      <c r="O3" s="46"/>
    </row>
    <row r="4" customFormat="false" ht="12.8" hidden="false" customHeight="false" outlineLevel="0" collapsed="false">
      <c r="A4" s="45" t="s">
        <v>193</v>
      </c>
      <c r="B4" s="46" t="n">
        <f aca="false">入力・提出用!B5</f>
        <v>0</v>
      </c>
      <c r="C4" s="46"/>
      <c r="D4" s="46"/>
      <c r="E4" s="46"/>
      <c r="F4" s="46"/>
      <c r="G4" s="46"/>
      <c r="H4" s="46"/>
      <c r="I4" s="46"/>
      <c r="J4" s="46"/>
      <c r="K4" s="46"/>
      <c r="L4" s="46"/>
      <c r="M4" s="46"/>
      <c r="N4" s="46"/>
      <c r="O4" s="46"/>
    </row>
    <row r="6" customFormat="false" ht="12.8" hidden="false" customHeight="false" outlineLevel="0" collapsed="false">
      <c r="A6" s="47" t="s">
        <v>194</v>
      </c>
      <c r="C6" s="48"/>
    </row>
    <row r="7" customFormat="false" ht="12.8" hidden="false" customHeight="false" outlineLevel="0" collapsed="false">
      <c r="A7" s="45" t="s">
        <v>195</v>
      </c>
      <c r="B7" s="46" t="n">
        <f aca="false">入力・提出用!B12</f>
        <v>0</v>
      </c>
      <c r="C7" s="46"/>
      <c r="D7" s="46"/>
      <c r="E7" s="46"/>
      <c r="F7" s="46"/>
      <c r="G7" s="46"/>
      <c r="H7" s="45" t="s">
        <v>196</v>
      </c>
      <c r="I7" s="45"/>
      <c r="J7" s="49" t="n">
        <f aca="false">入力・提出用!B13</f>
        <v>0</v>
      </c>
      <c r="K7" s="49"/>
      <c r="L7" s="49"/>
      <c r="M7" s="49"/>
      <c r="N7" s="49"/>
      <c r="O7" s="49"/>
    </row>
    <row r="8" customFormat="false" ht="12.8" hidden="false" customHeight="false" outlineLevel="0" collapsed="false">
      <c r="A8" s="42" t="s">
        <v>197</v>
      </c>
      <c r="B8" s="42"/>
      <c r="C8" s="46" t="str">
        <f aca="false">入力・提出用!B8</f>
        <v>なし</v>
      </c>
      <c r="D8" s="46"/>
      <c r="E8" s="46"/>
      <c r="F8" s="46"/>
      <c r="G8" s="46"/>
      <c r="H8" s="46"/>
      <c r="I8" s="46"/>
      <c r="J8" s="46"/>
      <c r="K8" s="46"/>
      <c r="L8" s="46"/>
      <c r="M8" s="46"/>
      <c r="N8" s="46"/>
      <c r="O8" s="46"/>
    </row>
    <row r="9" customFormat="false" ht="12.8" hidden="false" customHeight="false" outlineLevel="0" collapsed="false">
      <c r="A9" s="45" t="s">
        <v>198</v>
      </c>
      <c r="B9" s="45"/>
      <c r="C9" s="46" t="str">
        <f aca="false">入力・提出用!B10</f>
        <v>なし</v>
      </c>
      <c r="D9" s="46"/>
      <c r="E9" s="46"/>
      <c r="F9" s="46"/>
      <c r="G9" s="46"/>
      <c r="H9" s="46" t="s">
        <v>199</v>
      </c>
      <c r="I9" s="46"/>
      <c r="J9" s="46"/>
      <c r="K9" s="46"/>
      <c r="L9" s="46"/>
      <c r="M9" s="50"/>
      <c r="N9" s="50"/>
      <c r="O9" s="50"/>
    </row>
    <row r="10" customFormat="false" ht="12.8" hidden="false" customHeight="false" outlineLevel="0" collapsed="false">
      <c r="A10" s="45" t="s">
        <v>200</v>
      </c>
      <c r="B10" s="45"/>
      <c r="C10" s="51" t="str">
        <f aca="false">入力・提出用!B11</f>
        <v>なし</v>
      </c>
      <c r="D10" s="51"/>
      <c r="E10" s="51"/>
      <c r="F10" s="51"/>
      <c r="G10" s="51"/>
      <c r="H10" s="50" t="s">
        <v>201</v>
      </c>
      <c r="I10" s="50"/>
      <c r="J10" s="50" t="n">
        <f aca="false">入力・提出用!B15</f>
        <v>0</v>
      </c>
      <c r="K10" s="50"/>
      <c r="L10" s="50"/>
      <c r="M10" s="50"/>
      <c r="N10" s="50"/>
      <c r="O10" s="50"/>
    </row>
    <row r="11" customFormat="false" ht="12.8" hidden="false" customHeight="false" outlineLevel="0" collapsed="false">
      <c r="A11" s="45" t="s">
        <v>202</v>
      </c>
      <c r="B11" s="45"/>
      <c r="C11" s="46" t="str">
        <f aca="false">入力・提出用!B16</f>
        <v>なし</v>
      </c>
      <c r="D11" s="46"/>
      <c r="E11" s="46"/>
      <c r="F11" s="46"/>
      <c r="G11" s="46"/>
      <c r="H11" s="42" t="s">
        <v>203</v>
      </c>
      <c r="I11" s="42"/>
      <c r="J11" s="52" t="str">
        <f aca="false">入力・提出用!B18</f>
        <v>当日持込み</v>
      </c>
      <c r="K11" s="52"/>
      <c r="L11" s="52"/>
      <c r="M11" s="52"/>
      <c r="N11" s="52"/>
      <c r="O11" s="52"/>
    </row>
    <row r="12" customFormat="false" ht="16.5" hidden="false" customHeight="true" outlineLevel="0" collapsed="false">
      <c r="A12" s="53" t="s">
        <v>204</v>
      </c>
      <c r="B12" s="53"/>
      <c r="C12" s="54" t="n">
        <f aca="false">入力・提出用!B17</f>
        <v>0</v>
      </c>
      <c r="D12" s="54"/>
      <c r="E12" s="54"/>
      <c r="F12" s="54"/>
      <c r="G12" s="54"/>
      <c r="H12" s="45" t="s">
        <v>205</v>
      </c>
      <c r="I12" s="45"/>
      <c r="J12" s="46" t="str">
        <f aca="false">入力・提出用!B19</f>
        <v>当日持帰り</v>
      </c>
      <c r="K12" s="46"/>
      <c r="L12" s="46"/>
      <c r="M12" s="46"/>
      <c r="N12" s="46"/>
      <c r="O12" s="46"/>
    </row>
    <row r="14" customFormat="false" ht="12.8" hidden="false" customHeight="false" outlineLevel="0" collapsed="false">
      <c r="A14" s="47" t="s">
        <v>206</v>
      </c>
      <c r="B14" s="39" t="str">
        <f aca="false">入力・提出用!B23</f>
        <v>正弦波</v>
      </c>
      <c r="C14" s="48"/>
    </row>
    <row r="15" customFormat="false" ht="12.8" hidden="false" customHeight="true" outlineLevel="0" collapsed="false">
      <c r="A15" s="55" t="s">
        <v>207</v>
      </c>
      <c r="B15" s="54" t="str">
        <f aca="false">IF(入力・提出用!B23=item!H3,"正弦波","")</f>
        <v>正弦波</v>
      </c>
      <c r="C15" s="50" t="s">
        <v>208</v>
      </c>
      <c r="D15" s="50"/>
      <c r="E15" s="46" t="n">
        <f aca="false">入力・提出用!B33</f>
        <v>0</v>
      </c>
      <c r="F15" s="45" t="s">
        <v>209</v>
      </c>
      <c r="G15" s="46" t="n">
        <f aca="false">入力・提出用!C33</f>
        <v>0</v>
      </c>
      <c r="H15" s="46"/>
      <c r="I15" s="46"/>
      <c r="J15" s="46"/>
      <c r="K15" s="46"/>
      <c r="L15" s="56"/>
      <c r="M15" s="56"/>
      <c r="N15" s="56"/>
      <c r="O15" s="56"/>
    </row>
    <row r="16" customFormat="false" ht="12.8" hidden="false" customHeight="false" outlineLevel="0" collapsed="false">
      <c r="A16" s="55"/>
      <c r="B16" s="55"/>
      <c r="C16" s="45" t="s">
        <v>210</v>
      </c>
      <c r="D16" s="45"/>
      <c r="E16" s="57" t="n">
        <f aca="false">入力・提出用!B34</f>
        <v>0</v>
      </c>
      <c r="F16" s="57"/>
      <c r="G16" s="57"/>
      <c r="H16" s="57" t="str">
        <f aca="false">入力・提出用!B35</f>
        <v>[m/(s^2)]</v>
      </c>
      <c r="I16" s="57"/>
      <c r="J16" s="57"/>
      <c r="K16" s="57"/>
      <c r="L16" s="56"/>
      <c r="M16" s="56"/>
      <c r="N16" s="56"/>
      <c r="O16" s="56"/>
    </row>
    <row r="17" customFormat="false" ht="12.8" hidden="false" customHeight="false" outlineLevel="0" collapsed="false">
      <c r="A17" s="55"/>
      <c r="B17" s="55"/>
      <c r="C17" s="45"/>
      <c r="D17" s="45"/>
      <c r="E17" s="46" t="str">
        <f aca="false">入力・提出用!B42</f>
        <v>片振幅(0-p)</v>
      </c>
      <c r="F17" s="46"/>
      <c r="G17" s="46"/>
      <c r="H17" s="46"/>
      <c r="I17" s="58" t="s">
        <v>211</v>
      </c>
      <c r="J17" s="58"/>
      <c r="K17" s="58"/>
      <c r="L17" s="56"/>
      <c r="M17" s="56"/>
      <c r="N17" s="56"/>
      <c r="O17" s="56"/>
    </row>
    <row r="18" customFormat="false" ht="12.8" hidden="false" customHeight="false" outlineLevel="0" collapsed="false">
      <c r="A18" s="55"/>
      <c r="B18" s="55"/>
      <c r="C18" s="50" t="s">
        <v>212</v>
      </c>
      <c r="D18" s="50"/>
      <c r="E18" s="46" t="str">
        <f aca="false">入力・提出用!B43</f>
        <v>対数掃引</v>
      </c>
      <c r="F18" s="46"/>
      <c r="G18" s="46"/>
      <c r="H18" s="46"/>
      <c r="I18" s="46"/>
      <c r="J18" s="46"/>
      <c r="K18" s="46"/>
      <c r="L18" s="56"/>
      <c r="M18" s="56"/>
      <c r="N18" s="56"/>
      <c r="O18" s="56"/>
    </row>
    <row r="19" customFormat="false" ht="12.8" hidden="false" customHeight="false" outlineLevel="0" collapsed="false">
      <c r="A19" s="55"/>
      <c r="B19" s="55"/>
      <c r="C19" s="50" t="s">
        <v>213</v>
      </c>
      <c r="D19" s="50"/>
      <c r="E19" s="46" t="n">
        <f aca="false">入力・提出用!B44</f>
        <v>0</v>
      </c>
      <c r="F19" s="46"/>
      <c r="G19" s="46"/>
      <c r="H19" s="46"/>
      <c r="I19" s="46"/>
      <c r="J19" s="46"/>
      <c r="K19" s="46"/>
      <c r="L19" s="56"/>
      <c r="M19" s="56"/>
      <c r="N19" s="56"/>
      <c r="O19" s="56"/>
    </row>
    <row r="20" customFormat="false" ht="12.8" hidden="false" customHeight="false" outlineLevel="0" collapsed="false">
      <c r="A20" s="55"/>
      <c r="B20" s="55"/>
      <c r="C20" s="50" t="s">
        <v>214</v>
      </c>
      <c r="D20" s="50"/>
      <c r="E20" s="46" t="n">
        <f aca="false">入力・提出用!B25</f>
        <v>0</v>
      </c>
      <c r="F20" s="46"/>
      <c r="G20" s="46"/>
      <c r="H20" s="46"/>
      <c r="I20" s="46"/>
      <c r="J20" s="46"/>
      <c r="K20" s="46"/>
      <c r="L20" s="46"/>
      <c r="M20" s="46"/>
      <c r="N20" s="46"/>
      <c r="O20" s="46"/>
    </row>
    <row r="21" customFormat="false" ht="12.8" hidden="false" customHeight="false" outlineLevel="0" collapsed="false">
      <c r="A21" s="55"/>
      <c r="B21" s="55"/>
      <c r="C21" s="50" t="s">
        <v>215</v>
      </c>
      <c r="D21" s="50"/>
      <c r="E21" s="46" t="str">
        <f aca="false">入力・提出用!B27</f>
        <v>垂直</v>
      </c>
      <c r="F21" s="46"/>
      <c r="G21" s="46"/>
      <c r="H21" s="46"/>
      <c r="I21" s="46"/>
      <c r="J21" s="46"/>
      <c r="K21" s="46"/>
      <c r="L21" s="46"/>
      <c r="M21" s="46"/>
      <c r="N21" s="46"/>
      <c r="O21" s="46"/>
    </row>
    <row r="22" customFormat="false" ht="12.8" hidden="false" customHeight="false" outlineLevel="0" collapsed="false">
      <c r="A22" s="55"/>
      <c r="B22" s="55"/>
      <c r="C22" s="50" t="s">
        <v>216</v>
      </c>
      <c r="D22" s="50"/>
      <c r="E22" s="50" t="str">
        <f aca="false">入力・提出用!B28</f>
        <v>z(垂直振動)</v>
      </c>
      <c r="F22" s="50"/>
      <c r="G22" s="50" t="str">
        <f aca="false">入力・提出用!C28</f>
        <v>xなし</v>
      </c>
      <c r="H22" s="50"/>
      <c r="I22" s="50" t="str">
        <f aca="false">入力・提出用!D28</f>
        <v>yなし</v>
      </c>
      <c r="J22" s="50"/>
      <c r="K22" s="46"/>
      <c r="L22" s="46"/>
      <c r="M22" s="46"/>
      <c r="N22" s="46"/>
      <c r="O22" s="46"/>
    </row>
    <row r="23" customFormat="false" ht="12.8" hidden="false" customHeight="true" outlineLevel="0" collapsed="false">
      <c r="A23" s="55"/>
      <c r="B23" s="54" t="str">
        <f aca="false">IF(入力・提出用!B23=item!H4,"ランダム","")</f>
        <v/>
      </c>
      <c r="C23" s="50" t="s">
        <v>208</v>
      </c>
      <c r="D23" s="50"/>
      <c r="E23" s="46" t="n">
        <f aca="false">MIN(入力・提出用!B60:B67)</f>
        <v>0</v>
      </c>
      <c r="F23" s="45" t="s">
        <v>209</v>
      </c>
      <c r="G23" s="46" t="n">
        <f aca="false">MAX(入力・提出用!B60:B67)</f>
        <v>0</v>
      </c>
      <c r="H23" s="46"/>
      <c r="I23" s="46"/>
      <c r="J23" s="46"/>
      <c r="K23" s="46"/>
      <c r="L23" s="56"/>
      <c r="M23" s="56"/>
      <c r="N23" s="56"/>
      <c r="O23" s="56"/>
    </row>
    <row r="24" customFormat="false" ht="12.8" hidden="false" customHeight="false" outlineLevel="0" collapsed="false">
      <c r="A24" s="55"/>
      <c r="B24" s="55"/>
      <c r="C24" s="45" t="s">
        <v>217</v>
      </c>
      <c r="D24" s="45"/>
      <c r="E24" s="46" t="str">
        <f aca="false">入力・提出用!B54</f>
        <v>[((m/s^2)^2)/Hz]</v>
      </c>
      <c r="F24" s="46"/>
      <c r="G24" s="46"/>
      <c r="H24" s="46"/>
      <c r="I24" s="46"/>
      <c r="J24" s="46"/>
      <c r="K24" s="46"/>
      <c r="L24" s="56"/>
      <c r="M24" s="56"/>
      <c r="N24" s="56"/>
      <c r="O24" s="56"/>
    </row>
    <row r="25" customFormat="false" ht="12.8" hidden="false" customHeight="false" outlineLevel="0" collapsed="false">
      <c r="A25" s="55"/>
      <c r="B25" s="55"/>
      <c r="C25" s="45" t="s">
        <v>218</v>
      </c>
      <c r="D25" s="45"/>
      <c r="E25" s="45"/>
      <c r="F25" s="45"/>
      <c r="G25" s="45"/>
      <c r="H25" s="45"/>
      <c r="I25" s="45"/>
      <c r="J25" s="45"/>
      <c r="K25" s="45"/>
      <c r="L25" s="56"/>
      <c r="M25" s="56"/>
      <c r="N25" s="56"/>
      <c r="O25" s="56"/>
    </row>
    <row r="26" customFormat="false" ht="12.8" hidden="false" customHeight="false" outlineLevel="0" collapsed="false">
      <c r="A26" s="55"/>
      <c r="B26" s="55"/>
      <c r="C26" s="59" t="s">
        <v>219</v>
      </c>
      <c r="D26" s="59"/>
      <c r="E26" s="57" t="n">
        <f aca="false">入力・提出用!B60</f>
        <v>0</v>
      </c>
      <c r="F26" s="57" t="n">
        <f aca="false">入力・提出用!B61</f>
        <v>0</v>
      </c>
      <c r="G26" s="57" t="n">
        <f aca="false">入力・提出用!B62</f>
        <v>0</v>
      </c>
      <c r="H26" s="57" t="n">
        <f aca="false">入力・提出用!B63</f>
        <v>0</v>
      </c>
      <c r="I26" s="57" t="n">
        <f aca="false">入力・提出用!B64</f>
        <v>0</v>
      </c>
      <c r="J26" s="57" t="n">
        <f aca="false">入力・提出用!B65</f>
        <v>0</v>
      </c>
      <c r="K26" s="57" t="n">
        <f aca="false">入力・提出用!B66</f>
        <v>0</v>
      </c>
      <c r="L26" s="56"/>
      <c r="M26" s="56"/>
      <c r="N26" s="56"/>
      <c r="O26" s="56"/>
    </row>
    <row r="27" customFormat="false" ht="12.8" hidden="false" customHeight="false" outlineLevel="0" collapsed="false">
      <c r="A27" s="55"/>
      <c r="B27" s="55"/>
      <c r="C27" s="59" t="s">
        <v>220</v>
      </c>
      <c r="D27" s="59"/>
      <c r="E27" s="57" t="n">
        <f aca="false">入力・提出用!C60</f>
        <v>0</v>
      </c>
      <c r="F27" s="57" t="n">
        <f aca="false">入力・提出用!C61</f>
        <v>0</v>
      </c>
      <c r="G27" s="57" t="n">
        <f aca="false">入力・提出用!C62</f>
        <v>0</v>
      </c>
      <c r="H27" s="57" t="n">
        <f aca="false">入力・提出用!C63</f>
        <v>0</v>
      </c>
      <c r="I27" s="57" t="n">
        <f aca="false">入力・提出用!C64</f>
        <v>0</v>
      </c>
      <c r="J27" s="57" t="n">
        <f aca="false">入力・提出用!C65</f>
        <v>0</v>
      </c>
      <c r="K27" s="57" t="n">
        <f aca="false">入力・提出用!C66</f>
        <v>0</v>
      </c>
      <c r="L27" s="56"/>
      <c r="M27" s="56"/>
      <c r="N27" s="56"/>
      <c r="O27" s="56"/>
    </row>
    <row r="28" customFormat="false" ht="12.8" hidden="false" customHeight="false" outlineLevel="0" collapsed="false">
      <c r="A28" s="55"/>
      <c r="B28" s="55"/>
      <c r="C28" s="60" t="s">
        <v>221</v>
      </c>
      <c r="D28" s="61"/>
      <c r="E28" s="57" t="s">
        <v>222</v>
      </c>
      <c r="F28" s="57" t="s">
        <v>222</v>
      </c>
      <c r="G28" s="57" t="s">
        <v>222</v>
      </c>
      <c r="H28" s="57" t="s">
        <v>222</v>
      </c>
      <c r="I28" s="57"/>
      <c r="J28" s="57"/>
      <c r="K28" s="57"/>
      <c r="L28" s="56"/>
      <c r="M28" s="56"/>
      <c r="N28" s="56"/>
      <c r="O28" s="56"/>
    </row>
    <row r="29" customFormat="false" ht="12.8" hidden="false" customHeight="false" outlineLevel="0" collapsed="false">
      <c r="A29" s="55"/>
      <c r="B29" s="55"/>
      <c r="C29" s="50" t="s">
        <v>214</v>
      </c>
      <c r="D29" s="50"/>
      <c r="E29" s="46" t="n">
        <f aca="false">E20</f>
        <v>0</v>
      </c>
      <c r="F29" s="46"/>
      <c r="G29" s="46"/>
      <c r="H29" s="46"/>
      <c r="I29" s="46"/>
      <c r="J29" s="46"/>
      <c r="K29" s="46"/>
      <c r="L29" s="46"/>
      <c r="M29" s="46"/>
      <c r="N29" s="46"/>
      <c r="O29" s="46"/>
    </row>
    <row r="30" customFormat="false" ht="12.8" hidden="false" customHeight="false" outlineLevel="0" collapsed="false">
      <c r="A30" s="55"/>
      <c r="B30" s="55"/>
      <c r="C30" s="50" t="s">
        <v>215</v>
      </c>
      <c r="D30" s="50"/>
      <c r="E30" s="46" t="str">
        <f aca="false">E21</f>
        <v>垂直</v>
      </c>
      <c r="F30" s="46"/>
      <c r="G30" s="46"/>
      <c r="H30" s="46"/>
      <c r="I30" s="46"/>
      <c r="J30" s="46"/>
      <c r="K30" s="46"/>
      <c r="L30" s="46"/>
      <c r="M30" s="46"/>
      <c r="N30" s="46"/>
      <c r="O30" s="46"/>
    </row>
    <row r="31" customFormat="false" ht="12.8" hidden="false" customHeight="false" outlineLevel="0" collapsed="false">
      <c r="A31" s="55"/>
      <c r="B31" s="55"/>
      <c r="C31" s="50" t="s">
        <v>216</v>
      </c>
      <c r="D31" s="50"/>
      <c r="E31" s="50" t="str">
        <f aca="false">E22</f>
        <v>z(垂直振動)</v>
      </c>
      <c r="F31" s="50"/>
      <c r="G31" s="50" t="str">
        <f aca="false">入力・提出用!C28</f>
        <v>xなし</v>
      </c>
      <c r="H31" s="50"/>
      <c r="I31" s="50" t="str">
        <f aca="false">入力・提出用!D28</f>
        <v>yなし</v>
      </c>
      <c r="J31" s="50"/>
      <c r="K31" s="46"/>
      <c r="L31" s="46"/>
      <c r="M31" s="46"/>
      <c r="N31" s="46"/>
      <c r="O31" s="46"/>
    </row>
    <row r="32" customFormat="false" ht="12.8" hidden="false" customHeight="false" outlineLevel="0" collapsed="false">
      <c r="A32" s="45" t="str">
        <f aca="false">IF(入力・提出用!B23=item!H5,"ショック","")</f>
        <v/>
      </c>
      <c r="B32" s="45"/>
      <c r="C32" s="45" t="s">
        <v>223</v>
      </c>
      <c r="D32" s="45"/>
      <c r="E32" s="45" t="s">
        <v>175</v>
      </c>
      <c r="F32" s="46" t="n">
        <f aca="false">入力・提出用!B49</f>
        <v>0</v>
      </c>
      <c r="G32" s="46" t="str">
        <f aca="false">入力・提出用!B50</f>
        <v>[G]</v>
      </c>
      <c r="H32" s="62" t="s">
        <v>224</v>
      </c>
      <c r="I32" s="63" t="n">
        <f aca="false">入力・提出用!B51</f>
        <v>0</v>
      </c>
      <c r="J32" s="62" t="s">
        <v>225</v>
      </c>
      <c r="K32" s="62" t="s">
        <v>226</v>
      </c>
      <c r="L32" s="62" t="n">
        <f aca="false">入力・提出用!B52</f>
        <v>0</v>
      </c>
      <c r="M32" s="62" t="s">
        <v>227</v>
      </c>
      <c r="N32" s="63"/>
      <c r="O32" s="46"/>
    </row>
    <row r="33" customFormat="false" ht="12.8" hidden="false" customHeight="false" outlineLevel="0" collapsed="false">
      <c r="A33" s="64" t="s">
        <v>228</v>
      </c>
      <c r="B33" s="64"/>
      <c r="C33" s="50" t="s">
        <v>229</v>
      </c>
      <c r="D33" s="50"/>
      <c r="E33" s="46" t="str">
        <f aca="false">入力・提出用!B29</f>
        <v>不要</v>
      </c>
      <c r="F33" s="46"/>
      <c r="G33" s="46"/>
      <c r="H33" s="46"/>
      <c r="I33" s="46"/>
      <c r="J33" s="46"/>
      <c r="K33" s="46"/>
      <c r="L33" s="46"/>
      <c r="M33" s="46"/>
      <c r="N33" s="46"/>
      <c r="O33" s="46"/>
    </row>
    <row r="34" customFormat="false" ht="12.8" hidden="false" customHeight="false" outlineLevel="0" collapsed="false">
      <c r="A34" s="65" t="str">
        <f aca="false">入力・提出用!B29</f>
        <v>不要</v>
      </c>
      <c r="B34" s="65"/>
      <c r="C34" s="50" t="s">
        <v>230</v>
      </c>
      <c r="D34" s="50"/>
      <c r="E34" s="46" t="s">
        <v>231</v>
      </c>
      <c r="F34" s="46"/>
      <c r="G34" s="46"/>
      <c r="H34" s="46"/>
      <c r="I34" s="46"/>
      <c r="J34" s="46"/>
      <c r="K34" s="46"/>
      <c r="L34" s="46"/>
      <c r="M34" s="46"/>
      <c r="N34" s="46"/>
      <c r="O34" s="46"/>
    </row>
    <row r="35" customFormat="false" ht="12.8" hidden="false" customHeight="false" outlineLevel="0" collapsed="false">
      <c r="A35" s="65"/>
      <c r="B35" s="65"/>
      <c r="C35" s="46" t="s">
        <v>232</v>
      </c>
      <c r="D35" s="46"/>
      <c r="E35" s="46"/>
      <c r="F35" s="46"/>
      <c r="G35" s="46"/>
      <c r="H35" s="46"/>
      <c r="I35" s="46"/>
      <c r="J35" s="46"/>
      <c r="K35" s="46"/>
      <c r="L35" s="46"/>
      <c r="M35" s="46"/>
      <c r="N35" s="46"/>
      <c r="O35" s="46"/>
    </row>
    <row r="36" customFormat="false" ht="16.5" hidden="false" customHeight="true" outlineLevel="0" collapsed="false">
      <c r="A36" s="65"/>
      <c r="B36" s="65"/>
      <c r="C36" s="45" t="s">
        <v>98</v>
      </c>
      <c r="D36" s="45"/>
      <c r="E36" s="57" t="n">
        <f aca="false">入力・提出用!E60</f>
        <v>0</v>
      </c>
      <c r="F36" s="57" t="n">
        <f aca="false">入力・提出用!E61</f>
        <v>0</v>
      </c>
      <c r="G36" s="57" t="n">
        <f aca="false">入力・提出用!E62</f>
        <v>0</v>
      </c>
      <c r="H36" s="57" t="n">
        <f aca="false">入力・提出用!E63</f>
        <v>0</v>
      </c>
      <c r="I36" s="57" t="n">
        <f aca="false">入力・提出用!E64</f>
        <v>0</v>
      </c>
      <c r="J36" s="57" t="n">
        <f aca="false">入力・提出用!E65</f>
        <v>0</v>
      </c>
      <c r="K36" s="57" t="n">
        <f aca="false">入力・提出用!E66</f>
        <v>0</v>
      </c>
      <c r="L36" s="56"/>
      <c r="M36" s="56"/>
      <c r="N36" s="56"/>
      <c r="O36" s="56"/>
    </row>
    <row r="37" customFormat="false" ht="12.8" hidden="false" customHeight="false" outlineLevel="0" collapsed="false">
      <c r="A37" s="65"/>
      <c r="B37" s="65"/>
      <c r="C37" s="45" t="s">
        <v>233</v>
      </c>
      <c r="D37" s="45"/>
      <c r="E37" s="57" t="n">
        <f aca="false">入力・提出用!G60</f>
        <v>0</v>
      </c>
      <c r="F37" s="57" t="n">
        <f aca="false">入力・提出用!G61</f>
        <v>0</v>
      </c>
      <c r="G37" s="57" t="n">
        <f aca="false">入力・提出用!G62</f>
        <v>0</v>
      </c>
      <c r="H37" s="57" t="n">
        <f aca="false">入力・提出用!G63</f>
        <v>0</v>
      </c>
      <c r="I37" s="57" t="n">
        <f aca="false">入力・提出用!G64</f>
        <v>0</v>
      </c>
      <c r="J37" s="57" t="n">
        <f aca="false">入力・提出用!G65</f>
        <v>0</v>
      </c>
      <c r="K37" s="57" t="n">
        <f aca="false">入力・提出用!G66</f>
        <v>0</v>
      </c>
      <c r="L37" s="56"/>
      <c r="M37" s="56"/>
      <c r="N37" s="56"/>
      <c r="O37" s="56"/>
    </row>
    <row r="38" customFormat="false" ht="12.8" hidden="false" customHeight="false" outlineLevel="0" collapsed="false">
      <c r="A38" s="65"/>
      <c r="B38" s="65"/>
      <c r="C38" s="45" t="s">
        <v>102</v>
      </c>
      <c r="D38" s="45"/>
      <c r="E38" s="57" t="n">
        <f aca="false">入力・提出用!I60</f>
        <v>0</v>
      </c>
      <c r="F38" s="57" t="n">
        <f aca="false">入力・提出用!I61</f>
        <v>0</v>
      </c>
      <c r="G38" s="57" t="n">
        <f aca="false">入力・提出用!I62</f>
        <v>0</v>
      </c>
      <c r="H38" s="57" t="n">
        <f aca="false">入力・提出用!I63</f>
        <v>0</v>
      </c>
      <c r="I38" s="57" t="n">
        <f aca="false">入力・提出用!I64</f>
        <v>0</v>
      </c>
      <c r="J38" s="57" t="n">
        <f aca="false">入力・提出用!I65</f>
        <v>0</v>
      </c>
      <c r="K38" s="57" t="n">
        <f aca="false">入力・提出用!I66</f>
        <v>0</v>
      </c>
      <c r="L38" s="56"/>
      <c r="M38" s="56"/>
      <c r="N38" s="56"/>
      <c r="O38" s="56"/>
    </row>
    <row r="40" customFormat="false" ht="12.8" hidden="false" customHeight="false" outlineLevel="0" collapsed="false">
      <c r="A40" s="66" t="s">
        <v>234</v>
      </c>
    </row>
    <row r="41" customFormat="false" ht="13.2" hidden="false" customHeight="false" outlineLevel="0" collapsed="false">
      <c r="A41" s="67" t="s">
        <v>235</v>
      </c>
      <c r="B41" s="67"/>
      <c r="C41" s="46" t="n">
        <f aca="false">入力・提出用!B7</f>
        <v>0</v>
      </c>
      <c r="D41" s="46"/>
      <c r="E41" s="46"/>
      <c r="F41" s="46"/>
      <c r="G41" s="46"/>
      <c r="H41" s="46"/>
      <c r="I41" s="46"/>
      <c r="J41" s="46"/>
      <c r="K41" s="46"/>
      <c r="L41" s="46"/>
      <c r="M41" s="46"/>
      <c r="N41" s="46"/>
      <c r="O41" s="46"/>
    </row>
    <row r="42" customFormat="false" ht="12.8" hidden="false" customHeight="false" outlineLevel="0" collapsed="false">
      <c r="A42" s="68" t="s">
        <v>236</v>
      </c>
      <c r="B42" s="68"/>
      <c r="C42" s="69" t="n">
        <f aca="false">入力・提出用!B6</f>
        <v>0</v>
      </c>
      <c r="D42" s="69"/>
      <c r="E42" s="69"/>
      <c r="F42" s="69"/>
      <c r="G42" s="69"/>
      <c r="H42" s="69"/>
      <c r="I42" s="69"/>
      <c r="J42" s="69"/>
      <c r="K42" s="69"/>
      <c r="L42" s="69"/>
      <c r="M42" s="69"/>
      <c r="N42" s="69"/>
      <c r="O42" s="69"/>
    </row>
    <row r="43" customFormat="false" ht="15" hidden="false" customHeight="true" outlineLevel="0" collapsed="false"/>
    <row r="44" customFormat="false" ht="12.8" hidden="false" customHeight="false" outlineLevel="0" collapsed="false">
      <c r="A44" s="39" t="s">
        <v>10</v>
      </c>
    </row>
    <row r="46" customFormat="false" ht="12.8" hidden="false" customHeight="false" outlineLevel="0" collapsed="false">
      <c r="A46" s="39" t="s">
        <v>13</v>
      </c>
      <c r="C46" s="39" t="s">
        <v>237</v>
      </c>
    </row>
    <row r="47" customFormat="false" ht="12.8" hidden="false" customHeight="false" outlineLevel="0" collapsed="false">
      <c r="C47" s="70" t="s">
        <v>238</v>
      </c>
      <c r="D47" s="70"/>
      <c r="H47" s="70" t="s">
        <v>239</v>
      </c>
      <c r="L47" s="70" t="s">
        <v>240</v>
      </c>
    </row>
    <row r="48" customFormat="false" ht="12.8" hidden="false" customHeight="false" outlineLevel="0" collapsed="false">
      <c r="C48" s="70" t="s">
        <v>241</v>
      </c>
      <c r="D48" s="70"/>
      <c r="H48" s="70" t="s">
        <v>242</v>
      </c>
      <c r="J48" s="70"/>
      <c r="L48" s="70" t="s">
        <v>243</v>
      </c>
    </row>
    <row r="50" customFormat="false" ht="12.8" hidden="false" customHeight="false" outlineLevel="0" collapsed="false">
      <c r="A50" s="39" t="s">
        <v>29</v>
      </c>
      <c r="C50" s="39" t="s">
        <v>244</v>
      </c>
    </row>
    <row r="51" customFormat="false" ht="12.8" hidden="false" customHeight="false" outlineLevel="0" collapsed="false">
      <c r="C51" s="39" t="s">
        <v>245</v>
      </c>
    </row>
    <row r="52" customFormat="false" ht="12.8" hidden="false" customHeight="false" outlineLevel="0" collapsed="false">
      <c r="C52" s="39" t="s">
        <v>246</v>
      </c>
    </row>
    <row r="53" customFormat="false" ht="12.8" hidden="false" customHeight="false" outlineLevel="0" collapsed="false">
      <c r="C53" s="39" t="s">
        <v>247</v>
      </c>
    </row>
    <row r="55" customFormat="false" ht="12.8" hidden="false" customHeight="false" outlineLevel="0" collapsed="false">
      <c r="A55" s="39" t="s">
        <v>248</v>
      </c>
      <c r="C55" s="39" t="s">
        <v>249</v>
      </c>
    </row>
    <row r="56" customFormat="false" ht="12.8" hidden="false" customHeight="false" outlineLevel="0" collapsed="false">
      <c r="C56" s="39" t="s">
        <v>250</v>
      </c>
    </row>
    <row r="57" customFormat="false" ht="12.8" hidden="false" customHeight="false" outlineLevel="0" collapsed="false">
      <c r="C57" s="39" t="s">
        <v>251</v>
      </c>
    </row>
    <row r="59" customFormat="false" ht="12.8" hidden="false" customHeight="false" outlineLevel="0" collapsed="false">
      <c r="A59" s="39" t="s">
        <v>40</v>
      </c>
      <c r="C59" s="47" t="s">
        <v>252</v>
      </c>
    </row>
    <row r="60" customFormat="false" ht="12.8" hidden="false" customHeight="false" outlineLevel="0" collapsed="false">
      <c r="C60" s="47" t="s">
        <v>45</v>
      </c>
    </row>
    <row r="61" customFormat="false" ht="12.8" hidden="false" customHeight="false" outlineLevel="0" collapsed="false">
      <c r="C61" s="39" t="s">
        <v>253</v>
      </c>
    </row>
    <row r="62" customFormat="false" ht="12.8" hidden="false" customHeight="false" outlineLevel="0" collapsed="false">
      <c r="C62" s="70" t="s">
        <v>254</v>
      </c>
    </row>
    <row r="63" customFormat="false" ht="12.8" hidden="false" customHeight="false" outlineLevel="0" collapsed="false">
      <c r="C63" s="70" t="s">
        <v>255</v>
      </c>
    </row>
    <row r="64" customFormat="false" ht="12.8" hidden="false" customHeight="false" outlineLevel="0" collapsed="false">
      <c r="C64" s="39" t="s">
        <v>256</v>
      </c>
    </row>
    <row r="65" customFormat="false" ht="12.8" hidden="false" customHeight="false" outlineLevel="0" collapsed="false">
      <c r="C65" s="39" t="s">
        <v>257</v>
      </c>
    </row>
    <row r="66" customFormat="false" ht="12.8" hidden="false" customHeight="false" outlineLevel="0" collapsed="false">
      <c r="C66" s="39" t="s">
        <v>258</v>
      </c>
    </row>
    <row r="68" customFormat="false" ht="12.8" hidden="false" customHeight="false" outlineLevel="0" collapsed="false">
      <c r="A68" s="39" t="s">
        <v>259</v>
      </c>
    </row>
    <row r="69" customFormat="false" ht="12.8" hidden="false" customHeight="false" outlineLevel="0" collapsed="false">
      <c r="C69" s="39" t="s">
        <v>260</v>
      </c>
    </row>
    <row r="70" customFormat="false" ht="12.8" hidden="false" customHeight="false" outlineLevel="0" collapsed="false">
      <c r="C70" s="39" t="s">
        <v>261</v>
      </c>
    </row>
    <row r="71" customFormat="false" ht="12.8" hidden="false" customHeight="false" outlineLevel="0" collapsed="false">
      <c r="C71" s="39" t="s">
        <v>76</v>
      </c>
    </row>
    <row r="73" customFormat="false" ht="12.8" hidden="false" customHeight="false" outlineLevel="0" collapsed="false">
      <c r="A73" s="48" t="s">
        <v>262</v>
      </c>
    </row>
    <row r="74" customFormat="false" ht="12.8" hidden="false" customHeight="false" outlineLevel="0" collapsed="false">
      <c r="A74" s="48" t="s">
        <v>263</v>
      </c>
    </row>
    <row r="75" customFormat="false" ht="12.8" hidden="false" customHeight="false" outlineLevel="0" collapsed="false">
      <c r="B75" s="39" t="s">
        <v>264</v>
      </c>
      <c r="E75" s="39" t="s">
        <v>265</v>
      </c>
    </row>
    <row r="76" customFormat="false" ht="12.8" hidden="false" customHeight="false" outlineLevel="0" collapsed="false">
      <c r="E76" s="39" t="s">
        <v>266</v>
      </c>
    </row>
    <row r="77" customFormat="false" ht="12.8" hidden="false" customHeight="false" outlineLevel="0" collapsed="false">
      <c r="E77" s="39" t="s">
        <v>267</v>
      </c>
    </row>
    <row r="78" customFormat="false" ht="12.8" hidden="false" customHeight="false" outlineLevel="0" collapsed="false">
      <c r="E78" s="39" t="s">
        <v>268</v>
      </c>
    </row>
    <row r="79" customFormat="false" ht="12.8" hidden="false" customHeight="false" outlineLevel="0" collapsed="false">
      <c r="E79" s="39" t="s">
        <v>269</v>
      </c>
    </row>
    <row r="80" customFormat="false" ht="12.8" hidden="false" customHeight="false" outlineLevel="0" collapsed="false">
      <c r="B80" s="39" t="s">
        <v>270</v>
      </c>
      <c r="E80" s="39" t="s">
        <v>271</v>
      </c>
    </row>
    <row r="81" customFormat="false" ht="12.8" hidden="false" customHeight="false" outlineLevel="0" collapsed="false">
      <c r="E81" s="39" t="s">
        <v>272</v>
      </c>
    </row>
    <row r="82" customFormat="false" ht="12.8" hidden="false" customHeight="false" outlineLevel="0" collapsed="false">
      <c r="E82" s="39" t="s">
        <v>273</v>
      </c>
    </row>
    <row r="83" customFormat="false" ht="12.8" hidden="false" customHeight="false" outlineLevel="0" collapsed="false">
      <c r="B83" s="39" t="s">
        <v>274</v>
      </c>
      <c r="E83" s="39" t="s">
        <v>275</v>
      </c>
    </row>
  </sheetData>
  <sheetProtection sheet="true" objects="true" scenarios="true"/>
  <mergeCells count="81">
    <mergeCell ref="A1:C1"/>
    <mergeCell ref="D1:K1"/>
    <mergeCell ref="B3:G3"/>
    <mergeCell ref="H3:I3"/>
    <mergeCell ref="J3:O3"/>
    <mergeCell ref="B4:O4"/>
    <mergeCell ref="B7:G7"/>
    <mergeCell ref="H7:I7"/>
    <mergeCell ref="J7:O7"/>
    <mergeCell ref="A8:B8"/>
    <mergeCell ref="C8:O8"/>
    <mergeCell ref="A9:B9"/>
    <mergeCell ref="C9:G9"/>
    <mergeCell ref="H9:L9"/>
    <mergeCell ref="M9:O9"/>
    <mergeCell ref="A10:B10"/>
    <mergeCell ref="C10:G10"/>
    <mergeCell ref="H10:I10"/>
    <mergeCell ref="J10:K10"/>
    <mergeCell ref="A11:B11"/>
    <mergeCell ref="C11:G11"/>
    <mergeCell ref="H11:I11"/>
    <mergeCell ref="J11:O11"/>
    <mergeCell ref="A12:B12"/>
    <mergeCell ref="C12:G12"/>
    <mergeCell ref="H12:I12"/>
    <mergeCell ref="J12:O12"/>
    <mergeCell ref="A15:A31"/>
    <mergeCell ref="B15:B22"/>
    <mergeCell ref="C15:D15"/>
    <mergeCell ref="L15:O19"/>
    <mergeCell ref="C16:D17"/>
    <mergeCell ref="E16:G16"/>
    <mergeCell ref="H16:K16"/>
    <mergeCell ref="E17:H17"/>
    <mergeCell ref="I17:K17"/>
    <mergeCell ref="C18:D18"/>
    <mergeCell ref="E18:K18"/>
    <mergeCell ref="C19:D19"/>
    <mergeCell ref="E19:K19"/>
    <mergeCell ref="C20:D20"/>
    <mergeCell ref="E20:O20"/>
    <mergeCell ref="C21:D21"/>
    <mergeCell ref="E21:O21"/>
    <mergeCell ref="C22:D22"/>
    <mergeCell ref="E22:F22"/>
    <mergeCell ref="G22:H22"/>
    <mergeCell ref="I22:J22"/>
    <mergeCell ref="B23:B31"/>
    <mergeCell ref="C23:D23"/>
    <mergeCell ref="L23:O28"/>
    <mergeCell ref="C24:D24"/>
    <mergeCell ref="E24:K24"/>
    <mergeCell ref="C25:K25"/>
    <mergeCell ref="C26:D26"/>
    <mergeCell ref="C27:D27"/>
    <mergeCell ref="C29:D29"/>
    <mergeCell ref="E29:O29"/>
    <mergeCell ref="C30:D30"/>
    <mergeCell ref="E30:O30"/>
    <mergeCell ref="C31:D31"/>
    <mergeCell ref="E31:F31"/>
    <mergeCell ref="G31:H31"/>
    <mergeCell ref="I31:J31"/>
    <mergeCell ref="A32:B32"/>
    <mergeCell ref="C32:D32"/>
    <mergeCell ref="A33:B33"/>
    <mergeCell ref="C33:D33"/>
    <mergeCell ref="E33:O33"/>
    <mergeCell ref="A34:B38"/>
    <mergeCell ref="C34:D34"/>
    <mergeCell ref="E34:O34"/>
    <mergeCell ref="C35:O35"/>
    <mergeCell ref="C36:D36"/>
    <mergeCell ref="L36:O38"/>
    <mergeCell ref="C37:D37"/>
    <mergeCell ref="C38:D38"/>
    <mergeCell ref="A41:B41"/>
    <mergeCell ref="C41:O41"/>
    <mergeCell ref="A42:B42"/>
    <mergeCell ref="C42:O42"/>
  </mergeCells>
  <printOptions headings="false" gridLines="false" gridLinesSet="true" horizontalCentered="false" verticalCentered="false"/>
  <pageMargins left="0.236111111111111" right="0.167361111111111" top="0.747916666666667" bottom="0.747916666666667"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O83"/>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9.00390625" defaultRowHeight="12.8" zeroHeight="false" outlineLevelRow="0" outlineLevelCol="0"/>
  <cols>
    <col collapsed="false" customWidth="true" hidden="false" outlineLevel="0" max="2" min="1" style="39" width="8.88"/>
    <col collapsed="false" customWidth="true" hidden="false" outlineLevel="0" max="4" min="3" style="39" width="5.75"/>
    <col collapsed="false" customWidth="true" hidden="false" outlineLevel="0" max="11" min="5" style="39" width="5.88"/>
    <col collapsed="false" customWidth="true" hidden="false" outlineLevel="0" max="12" min="12" style="39" width="6.25"/>
    <col collapsed="false" customWidth="true" hidden="false" outlineLevel="0" max="15" min="13" style="39" width="5"/>
    <col collapsed="false" customWidth="true" hidden="false" outlineLevel="0" max="16" min="16" style="39" width="5.26"/>
  </cols>
  <sheetData>
    <row r="1" customFormat="false" ht="22.35" hidden="false" customHeight="true" outlineLevel="0" collapsed="false">
      <c r="A1" s="71" t="s">
        <v>276</v>
      </c>
      <c r="B1" s="40"/>
      <c r="C1" s="40"/>
      <c r="D1" s="41"/>
      <c r="E1" s="41"/>
      <c r="F1" s="41"/>
      <c r="G1" s="41"/>
      <c r="H1" s="41"/>
      <c r="I1" s="41"/>
      <c r="J1" s="41"/>
      <c r="K1" s="41"/>
    </row>
    <row r="2" customFormat="false" ht="12.8" hidden="false" customHeight="false" outlineLevel="0" collapsed="false">
      <c r="L2" s="42" t="s">
        <v>187</v>
      </c>
      <c r="M2" s="43" t="s">
        <v>188</v>
      </c>
      <c r="N2" s="43" t="s">
        <v>189</v>
      </c>
      <c r="O2" s="44" t="s">
        <v>190</v>
      </c>
    </row>
    <row r="3" customFormat="false" ht="12.8" hidden="false" customHeight="false" outlineLevel="0" collapsed="false">
      <c r="A3" s="45" t="s">
        <v>191</v>
      </c>
      <c r="B3" s="46"/>
      <c r="C3" s="46"/>
      <c r="D3" s="46"/>
      <c r="E3" s="46"/>
      <c r="F3" s="46"/>
      <c r="G3" s="46"/>
      <c r="H3" s="45" t="s">
        <v>192</v>
      </c>
      <c r="I3" s="45"/>
      <c r="J3" s="46"/>
      <c r="K3" s="46"/>
      <c r="L3" s="46"/>
      <c r="M3" s="46"/>
      <c r="N3" s="46"/>
      <c r="O3" s="46"/>
    </row>
    <row r="4" customFormat="false" ht="12.8" hidden="false" customHeight="false" outlineLevel="0" collapsed="false">
      <c r="A4" s="45" t="s">
        <v>193</v>
      </c>
      <c r="B4" s="46" t="s">
        <v>277</v>
      </c>
      <c r="C4" s="46"/>
      <c r="D4" s="46"/>
      <c r="E4" s="46"/>
      <c r="F4" s="46"/>
      <c r="G4" s="46"/>
      <c r="H4" s="46"/>
      <c r="I4" s="46"/>
      <c r="J4" s="46"/>
      <c r="K4" s="46"/>
      <c r="L4" s="46"/>
      <c r="M4" s="46"/>
      <c r="N4" s="46"/>
      <c r="O4" s="46"/>
    </row>
    <row r="6" customFormat="false" ht="12.8" hidden="false" customHeight="false" outlineLevel="0" collapsed="false">
      <c r="A6" s="47" t="s">
        <v>194</v>
      </c>
      <c r="C6" s="48" t="s">
        <v>278</v>
      </c>
    </row>
    <row r="7" customFormat="false" ht="12.8" hidden="false" customHeight="false" outlineLevel="0" collapsed="false">
      <c r="A7" s="45" t="s">
        <v>195</v>
      </c>
      <c r="B7" s="46"/>
      <c r="C7" s="46"/>
      <c r="D7" s="46"/>
      <c r="E7" s="46"/>
      <c r="F7" s="46"/>
      <c r="G7" s="46"/>
      <c r="H7" s="45" t="s">
        <v>196</v>
      </c>
      <c r="I7" s="45"/>
      <c r="J7" s="49"/>
      <c r="K7" s="49"/>
      <c r="L7" s="49"/>
      <c r="M7" s="49"/>
      <c r="N7" s="49"/>
      <c r="O7" s="49"/>
    </row>
    <row r="8" customFormat="false" ht="12.8" hidden="false" customHeight="false" outlineLevel="0" collapsed="false">
      <c r="A8" s="42" t="s">
        <v>197</v>
      </c>
      <c r="B8" s="42"/>
      <c r="C8" s="46" t="s">
        <v>279</v>
      </c>
      <c r="D8" s="46"/>
      <c r="E8" s="46"/>
      <c r="F8" s="46"/>
      <c r="G8" s="46"/>
      <c r="H8" s="46"/>
      <c r="I8" s="46"/>
      <c r="J8" s="46"/>
      <c r="K8" s="46"/>
      <c r="L8" s="46"/>
      <c r="M8" s="46"/>
      <c r="N8" s="46"/>
      <c r="O8" s="46"/>
    </row>
    <row r="9" customFormat="false" ht="12.8" hidden="false" customHeight="false" outlineLevel="0" collapsed="false">
      <c r="A9" s="45" t="s">
        <v>198</v>
      </c>
      <c r="B9" s="45"/>
      <c r="C9" s="46" t="s">
        <v>280</v>
      </c>
      <c r="D9" s="46"/>
      <c r="E9" s="46"/>
      <c r="F9" s="46"/>
      <c r="G9" s="46"/>
      <c r="H9" s="50" t="s">
        <v>281</v>
      </c>
      <c r="I9" s="50"/>
      <c r="J9" s="50"/>
      <c r="K9" s="50"/>
      <c r="L9" s="50"/>
      <c r="M9" s="50"/>
      <c r="N9" s="50"/>
      <c r="O9" s="50"/>
    </row>
    <row r="10" customFormat="false" ht="12.8" hidden="false" customHeight="false" outlineLevel="0" collapsed="false">
      <c r="A10" s="50" t="s">
        <v>200</v>
      </c>
      <c r="B10" s="50"/>
      <c r="C10" s="51" t="s">
        <v>282</v>
      </c>
      <c r="D10" s="51"/>
      <c r="E10" s="51"/>
      <c r="F10" s="51"/>
      <c r="G10" s="51"/>
      <c r="H10" s="50" t="s">
        <v>283</v>
      </c>
      <c r="I10" s="50"/>
      <c r="J10" s="50"/>
      <c r="K10" s="50"/>
      <c r="L10" s="50"/>
      <c r="M10" s="50"/>
      <c r="N10" s="50"/>
      <c r="O10" s="50"/>
    </row>
    <row r="11" customFormat="false" ht="12.8" hidden="false" customHeight="false" outlineLevel="0" collapsed="false">
      <c r="A11" s="45" t="s">
        <v>202</v>
      </c>
      <c r="B11" s="45"/>
      <c r="C11" s="46" t="s">
        <v>284</v>
      </c>
      <c r="D11" s="46"/>
      <c r="E11" s="46"/>
      <c r="F11" s="46"/>
      <c r="G11" s="46"/>
      <c r="H11" s="42" t="s">
        <v>203</v>
      </c>
      <c r="I11" s="42"/>
      <c r="J11" s="52" t="s">
        <v>285</v>
      </c>
      <c r="K11" s="52"/>
      <c r="L11" s="52"/>
      <c r="M11" s="52"/>
      <c r="N11" s="52"/>
      <c r="O11" s="52"/>
    </row>
    <row r="12" customFormat="false" ht="16.5" hidden="false" customHeight="true" outlineLevel="0" collapsed="false">
      <c r="A12" s="50" t="s">
        <v>204</v>
      </c>
      <c r="B12" s="50"/>
      <c r="C12" s="55"/>
      <c r="D12" s="55"/>
      <c r="E12" s="55"/>
      <c r="F12" s="55"/>
      <c r="G12" s="55"/>
      <c r="H12" s="45" t="s">
        <v>205</v>
      </c>
      <c r="I12" s="45"/>
      <c r="J12" s="46" t="s">
        <v>286</v>
      </c>
      <c r="K12" s="46"/>
      <c r="L12" s="46"/>
      <c r="M12" s="46"/>
      <c r="N12" s="46"/>
      <c r="O12" s="46"/>
    </row>
    <row r="14" customFormat="false" ht="12.8" hidden="false" customHeight="false" outlineLevel="0" collapsed="false">
      <c r="A14" s="47" t="s">
        <v>206</v>
      </c>
      <c r="C14" s="48" t="s">
        <v>278</v>
      </c>
    </row>
    <row r="15" customFormat="false" ht="16.5" hidden="false" customHeight="true" outlineLevel="0" collapsed="false">
      <c r="A15" s="55" t="s">
        <v>207</v>
      </c>
      <c r="B15" s="54" t="s">
        <v>287</v>
      </c>
      <c r="C15" s="45" t="s">
        <v>208</v>
      </c>
      <c r="D15" s="45"/>
      <c r="E15" s="45"/>
      <c r="F15" s="45" t="s">
        <v>209</v>
      </c>
      <c r="G15" s="45"/>
      <c r="H15" s="45" t="s">
        <v>96</v>
      </c>
      <c r="I15" s="45"/>
      <c r="J15" s="45"/>
      <c r="K15" s="45"/>
      <c r="L15" s="56"/>
      <c r="M15" s="56"/>
      <c r="N15" s="56"/>
      <c r="O15" s="56"/>
    </row>
    <row r="16" customFormat="false" ht="12.8" hidden="false" customHeight="false" outlineLevel="0" collapsed="false">
      <c r="A16" s="55"/>
      <c r="B16" s="55"/>
      <c r="C16" s="45" t="s">
        <v>210</v>
      </c>
      <c r="D16" s="45"/>
      <c r="E16" s="46" t="s">
        <v>288</v>
      </c>
      <c r="F16" s="46"/>
      <c r="G16" s="46"/>
      <c r="H16" s="46"/>
      <c r="I16" s="46"/>
      <c r="J16" s="46"/>
      <c r="K16" s="46"/>
      <c r="L16" s="56"/>
      <c r="M16" s="56"/>
      <c r="N16" s="56"/>
      <c r="O16" s="56"/>
    </row>
    <row r="17" customFormat="false" ht="12.8" hidden="false" customHeight="false" outlineLevel="0" collapsed="false">
      <c r="A17" s="55"/>
      <c r="B17" s="55"/>
      <c r="C17" s="45"/>
      <c r="D17" s="45"/>
      <c r="E17" s="46" t="s">
        <v>289</v>
      </c>
      <c r="F17" s="46"/>
      <c r="G17" s="46"/>
      <c r="H17" s="46"/>
      <c r="I17" s="46"/>
      <c r="J17" s="46"/>
      <c r="K17" s="46"/>
      <c r="L17" s="56"/>
      <c r="M17" s="56"/>
      <c r="N17" s="56"/>
      <c r="O17" s="56"/>
    </row>
    <row r="18" customFormat="false" ht="12.8" hidden="false" customHeight="false" outlineLevel="0" collapsed="false">
      <c r="A18" s="55"/>
      <c r="B18" s="55"/>
      <c r="C18" s="45" t="s">
        <v>212</v>
      </c>
      <c r="D18" s="45"/>
      <c r="E18" s="46" t="s">
        <v>290</v>
      </c>
      <c r="F18" s="46"/>
      <c r="G18" s="46"/>
      <c r="H18" s="46"/>
      <c r="I18" s="46"/>
      <c r="J18" s="46"/>
      <c r="K18" s="46"/>
      <c r="L18" s="56"/>
      <c r="M18" s="56"/>
      <c r="N18" s="56"/>
      <c r="O18" s="56"/>
    </row>
    <row r="19" customFormat="false" ht="12.8" hidden="false" customHeight="false" outlineLevel="0" collapsed="false">
      <c r="A19" s="55"/>
      <c r="B19" s="55"/>
      <c r="C19" s="45" t="s">
        <v>213</v>
      </c>
      <c r="D19" s="45"/>
      <c r="E19" s="46" t="s">
        <v>291</v>
      </c>
      <c r="F19" s="46"/>
      <c r="G19" s="46"/>
      <c r="H19" s="46"/>
      <c r="I19" s="46"/>
      <c r="J19" s="46"/>
      <c r="K19" s="46"/>
      <c r="L19" s="56"/>
      <c r="M19" s="56"/>
      <c r="N19" s="56"/>
      <c r="O19" s="56"/>
    </row>
    <row r="20" customFormat="false" ht="12.8" hidden="false" customHeight="false" outlineLevel="0" collapsed="false">
      <c r="A20" s="55"/>
      <c r="B20" s="55"/>
      <c r="C20" s="45" t="s">
        <v>214</v>
      </c>
      <c r="D20" s="45"/>
      <c r="E20" s="45" t="s">
        <v>292</v>
      </c>
      <c r="F20" s="45"/>
      <c r="G20" s="45"/>
      <c r="H20" s="45"/>
      <c r="I20" s="45"/>
      <c r="J20" s="45"/>
      <c r="K20" s="45"/>
      <c r="L20" s="45"/>
      <c r="M20" s="45"/>
      <c r="N20" s="45"/>
      <c r="O20" s="45"/>
    </row>
    <row r="21" customFormat="false" ht="12.8" hidden="false" customHeight="false" outlineLevel="0" collapsed="false">
      <c r="A21" s="55"/>
      <c r="B21" s="55"/>
      <c r="C21" s="45" t="s">
        <v>215</v>
      </c>
      <c r="D21" s="45"/>
      <c r="E21" s="45" t="s">
        <v>293</v>
      </c>
      <c r="F21" s="45"/>
      <c r="G21" s="45"/>
      <c r="H21" s="45"/>
      <c r="I21" s="45"/>
      <c r="J21" s="45"/>
      <c r="K21" s="45"/>
      <c r="L21" s="45"/>
      <c r="M21" s="45"/>
      <c r="N21" s="45"/>
      <c r="O21" s="45"/>
    </row>
    <row r="22" customFormat="false" ht="12.8" hidden="false" customHeight="false" outlineLevel="0" collapsed="false">
      <c r="A22" s="55"/>
      <c r="B22" s="55"/>
      <c r="C22" s="45" t="s">
        <v>216</v>
      </c>
      <c r="D22" s="45"/>
      <c r="E22" s="45" t="s">
        <v>294</v>
      </c>
      <c r="F22" s="45"/>
      <c r="G22" s="45"/>
      <c r="H22" s="45"/>
      <c r="I22" s="45"/>
      <c r="J22" s="45"/>
      <c r="K22" s="45"/>
      <c r="L22" s="45"/>
      <c r="M22" s="45"/>
      <c r="N22" s="45"/>
      <c r="O22" s="45"/>
    </row>
    <row r="23" customFormat="false" ht="16.5" hidden="false" customHeight="true" outlineLevel="0" collapsed="false">
      <c r="A23" s="55"/>
      <c r="B23" s="54" t="s">
        <v>295</v>
      </c>
      <c r="C23" s="45" t="s">
        <v>208</v>
      </c>
      <c r="D23" s="45"/>
      <c r="E23" s="46" t="s">
        <v>296</v>
      </c>
      <c r="F23" s="46"/>
      <c r="G23" s="46"/>
      <c r="H23" s="46"/>
      <c r="I23" s="46"/>
      <c r="J23" s="46"/>
      <c r="K23" s="46"/>
      <c r="L23" s="56"/>
      <c r="M23" s="56"/>
      <c r="N23" s="56"/>
      <c r="O23" s="56"/>
    </row>
    <row r="24" customFormat="false" ht="12.8" hidden="false" customHeight="false" outlineLevel="0" collapsed="false">
      <c r="A24" s="55"/>
      <c r="B24" s="55"/>
      <c r="C24" s="45" t="s">
        <v>217</v>
      </c>
      <c r="D24" s="45"/>
      <c r="E24" s="46" t="s">
        <v>297</v>
      </c>
      <c r="F24" s="46"/>
      <c r="G24" s="46"/>
      <c r="H24" s="46"/>
      <c r="I24" s="46"/>
      <c r="J24" s="46"/>
      <c r="K24" s="46"/>
      <c r="L24" s="56"/>
      <c r="M24" s="56"/>
      <c r="N24" s="56"/>
      <c r="O24" s="56"/>
    </row>
    <row r="25" customFormat="false" ht="12.8" hidden="false" customHeight="false" outlineLevel="0" collapsed="false">
      <c r="A25" s="55"/>
      <c r="B25" s="55"/>
      <c r="C25" s="45" t="s">
        <v>218</v>
      </c>
      <c r="D25" s="45"/>
      <c r="E25" s="45"/>
      <c r="F25" s="45"/>
      <c r="G25" s="45"/>
      <c r="H25" s="45"/>
      <c r="I25" s="45"/>
      <c r="J25" s="45"/>
      <c r="K25" s="45"/>
      <c r="L25" s="56"/>
      <c r="M25" s="56"/>
      <c r="N25" s="56"/>
      <c r="O25" s="56"/>
    </row>
    <row r="26" customFormat="false" ht="12.8" hidden="false" customHeight="false" outlineLevel="0" collapsed="false">
      <c r="A26" s="55"/>
      <c r="B26" s="55"/>
      <c r="C26" s="60" t="s">
        <v>219</v>
      </c>
      <c r="D26" s="60"/>
      <c r="E26" s="50" t="s">
        <v>222</v>
      </c>
      <c r="F26" s="50" t="s">
        <v>222</v>
      </c>
      <c r="G26" s="50" t="s">
        <v>222</v>
      </c>
      <c r="H26" s="50" t="s">
        <v>222</v>
      </c>
      <c r="I26" s="50"/>
      <c r="J26" s="50"/>
      <c r="K26" s="50"/>
      <c r="L26" s="56"/>
      <c r="M26" s="56"/>
      <c r="N26" s="56"/>
      <c r="O26" s="56"/>
    </row>
    <row r="27" customFormat="false" ht="12.8" hidden="false" customHeight="false" outlineLevel="0" collapsed="false">
      <c r="A27" s="55"/>
      <c r="B27" s="55"/>
      <c r="C27" s="60" t="s">
        <v>220</v>
      </c>
      <c r="D27" s="60"/>
      <c r="E27" s="50" t="s">
        <v>222</v>
      </c>
      <c r="F27" s="50" t="s">
        <v>222</v>
      </c>
      <c r="G27" s="50" t="s">
        <v>222</v>
      </c>
      <c r="H27" s="50" t="s">
        <v>222</v>
      </c>
      <c r="I27" s="50"/>
      <c r="J27" s="50"/>
      <c r="K27" s="50"/>
      <c r="L27" s="56"/>
      <c r="M27" s="56"/>
      <c r="N27" s="56"/>
      <c r="O27" s="56"/>
    </row>
    <row r="28" customFormat="false" ht="12.8" hidden="false" customHeight="false" outlineLevel="0" collapsed="false">
      <c r="A28" s="55"/>
      <c r="B28" s="55"/>
      <c r="C28" s="60" t="s">
        <v>221</v>
      </c>
      <c r="D28" s="60"/>
      <c r="E28" s="50" t="s">
        <v>222</v>
      </c>
      <c r="F28" s="50" t="s">
        <v>222</v>
      </c>
      <c r="G28" s="50" t="s">
        <v>222</v>
      </c>
      <c r="H28" s="50" t="s">
        <v>222</v>
      </c>
      <c r="I28" s="50"/>
      <c r="J28" s="50"/>
      <c r="K28" s="50"/>
      <c r="L28" s="56"/>
      <c r="M28" s="56"/>
      <c r="N28" s="56"/>
      <c r="O28" s="56"/>
    </row>
    <row r="29" customFormat="false" ht="12.8" hidden="false" customHeight="false" outlineLevel="0" collapsed="false">
      <c r="A29" s="55"/>
      <c r="B29" s="55"/>
      <c r="C29" s="45" t="s">
        <v>214</v>
      </c>
      <c r="D29" s="45"/>
      <c r="E29" s="45" t="s">
        <v>298</v>
      </c>
      <c r="F29" s="45"/>
      <c r="G29" s="45"/>
      <c r="H29" s="45"/>
      <c r="I29" s="45"/>
      <c r="J29" s="45"/>
      <c r="K29" s="45"/>
      <c r="L29" s="45"/>
      <c r="M29" s="45"/>
      <c r="N29" s="45"/>
      <c r="O29" s="45"/>
    </row>
    <row r="30" customFormat="false" ht="12.8" hidden="false" customHeight="false" outlineLevel="0" collapsed="false">
      <c r="A30" s="55"/>
      <c r="B30" s="55"/>
      <c r="C30" s="45" t="s">
        <v>215</v>
      </c>
      <c r="D30" s="45"/>
      <c r="E30" s="45" t="s">
        <v>293</v>
      </c>
      <c r="F30" s="45"/>
      <c r="G30" s="45"/>
      <c r="H30" s="45"/>
      <c r="I30" s="45"/>
      <c r="J30" s="45"/>
      <c r="K30" s="45"/>
      <c r="L30" s="45"/>
      <c r="M30" s="45"/>
      <c r="N30" s="45"/>
      <c r="O30" s="45"/>
    </row>
    <row r="31" customFormat="false" ht="12.8" hidden="false" customHeight="false" outlineLevel="0" collapsed="false">
      <c r="A31" s="55"/>
      <c r="B31" s="55"/>
      <c r="C31" s="45" t="s">
        <v>216</v>
      </c>
      <c r="D31" s="45"/>
      <c r="E31" s="45" t="s">
        <v>294</v>
      </c>
      <c r="F31" s="45"/>
      <c r="G31" s="45"/>
      <c r="H31" s="45"/>
      <c r="I31" s="45"/>
      <c r="J31" s="45"/>
      <c r="K31" s="45"/>
      <c r="L31" s="45"/>
      <c r="M31" s="45"/>
      <c r="N31" s="45"/>
      <c r="O31" s="45"/>
    </row>
    <row r="32" customFormat="false" ht="12.8" hidden="false" customHeight="false" outlineLevel="0" collapsed="false">
      <c r="A32" s="45" t="s">
        <v>299</v>
      </c>
      <c r="B32" s="45"/>
      <c r="C32" s="45" t="s">
        <v>223</v>
      </c>
      <c r="D32" s="45"/>
      <c r="E32" s="42" t="s">
        <v>175</v>
      </c>
      <c r="F32" s="72"/>
      <c r="G32" s="73" t="s">
        <v>91</v>
      </c>
      <c r="H32" s="42" t="s">
        <v>224</v>
      </c>
      <c r="I32" s="72"/>
      <c r="J32" s="73" t="s">
        <v>300</v>
      </c>
      <c r="K32" s="72" t="s">
        <v>226</v>
      </c>
      <c r="L32" s="72"/>
      <c r="M32" s="73" t="s">
        <v>301</v>
      </c>
      <c r="N32" s="45"/>
      <c r="O32" s="45"/>
    </row>
    <row r="33" customFormat="false" ht="12.8" hidden="false" customHeight="false" outlineLevel="0" collapsed="false">
      <c r="A33" s="74" t="s">
        <v>228</v>
      </c>
      <c r="B33" s="74"/>
      <c r="C33" s="50" t="s">
        <v>229</v>
      </c>
      <c r="D33" s="50"/>
      <c r="E33" s="45" t="s">
        <v>231</v>
      </c>
      <c r="F33" s="45"/>
      <c r="G33" s="45"/>
      <c r="H33" s="45"/>
      <c r="I33" s="45"/>
      <c r="J33" s="45"/>
      <c r="K33" s="45"/>
      <c r="L33" s="45"/>
      <c r="M33" s="45"/>
      <c r="N33" s="45"/>
      <c r="O33" s="45"/>
    </row>
    <row r="34" customFormat="false" ht="12.8" hidden="false" customHeight="false" outlineLevel="0" collapsed="false">
      <c r="A34" s="74"/>
      <c r="B34" s="74"/>
      <c r="C34" s="50" t="s">
        <v>230</v>
      </c>
      <c r="D34" s="50"/>
      <c r="E34" s="45" t="s">
        <v>231</v>
      </c>
      <c r="F34" s="45"/>
      <c r="G34" s="45"/>
      <c r="H34" s="45"/>
      <c r="I34" s="45"/>
      <c r="J34" s="45"/>
      <c r="K34" s="45"/>
      <c r="L34" s="45"/>
      <c r="M34" s="45"/>
      <c r="N34" s="45"/>
      <c r="O34" s="45"/>
    </row>
    <row r="35" customFormat="false" ht="12.8" hidden="false" customHeight="false" outlineLevel="0" collapsed="false">
      <c r="A35" s="74"/>
      <c r="B35" s="74"/>
      <c r="C35" s="46" t="s">
        <v>232</v>
      </c>
      <c r="D35" s="46"/>
      <c r="E35" s="46"/>
      <c r="F35" s="46"/>
      <c r="G35" s="46"/>
      <c r="H35" s="46"/>
      <c r="I35" s="46"/>
      <c r="J35" s="46"/>
      <c r="K35" s="46"/>
      <c r="L35" s="46"/>
      <c r="M35" s="46"/>
      <c r="N35" s="46"/>
      <c r="O35" s="46"/>
    </row>
    <row r="36" customFormat="false" ht="16.5" hidden="false" customHeight="true" outlineLevel="0" collapsed="false">
      <c r="A36" s="74"/>
      <c r="B36" s="74"/>
      <c r="C36" s="45" t="s">
        <v>98</v>
      </c>
      <c r="D36" s="45"/>
      <c r="E36" s="50" t="s">
        <v>222</v>
      </c>
      <c r="F36" s="50" t="s">
        <v>222</v>
      </c>
      <c r="G36" s="50" t="s">
        <v>222</v>
      </c>
      <c r="H36" s="50" t="s">
        <v>222</v>
      </c>
      <c r="I36" s="50" t="s">
        <v>222</v>
      </c>
      <c r="J36" s="50" t="s">
        <v>222</v>
      </c>
      <c r="K36" s="50" t="s">
        <v>222</v>
      </c>
      <c r="L36" s="56"/>
      <c r="M36" s="56"/>
      <c r="N36" s="56"/>
      <c r="O36" s="56"/>
    </row>
    <row r="37" customFormat="false" ht="12.8" hidden="false" customHeight="false" outlineLevel="0" collapsed="false">
      <c r="A37" s="74"/>
      <c r="B37" s="74"/>
      <c r="C37" s="45" t="s">
        <v>233</v>
      </c>
      <c r="D37" s="45"/>
      <c r="E37" s="50" t="s">
        <v>222</v>
      </c>
      <c r="F37" s="50" t="s">
        <v>222</v>
      </c>
      <c r="G37" s="50" t="s">
        <v>222</v>
      </c>
      <c r="H37" s="50" t="s">
        <v>222</v>
      </c>
      <c r="I37" s="50" t="s">
        <v>222</v>
      </c>
      <c r="J37" s="50" t="s">
        <v>222</v>
      </c>
      <c r="K37" s="50" t="s">
        <v>222</v>
      </c>
      <c r="L37" s="56"/>
      <c r="M37" s="56"/>
      <c r="N37" s="56"/>
      <c r="O37" s="56"/>
    </row>
    <row r="38" customFormat="false" ht="12.8" hidden="false" customHeight="false" outlineLevel="0" collapsed="false">
      <c r="A38" s="74"/>
      <c r="B38" s="74"/>
      <c r="C38" s="45" t="s">
        <v>102</v>
      </c>
      <c r="D38" s="45"/>
      <c r="E38" s="50" t="s">
        <v>222</v>
      </c>
      <c r="F38" s="50" t="s">
        <v>222</v>
      </c>
      <c r="G38" s="50" t="s">
        <v>222</v>
      </c>
      <c r="H38" s="50" t="s">
        <v>222</v>
      </c>
      <c r="I38" s="50" t="s">
        <v>222</v>
      </c>
      <c r="J38" s="50" t="s">
        <v>222</v>
      </c>
      <c r="K38" s="50" t="s">
        <v>222</v>
      </c>
      <c r="L38" s="56"/>
      <c r="M38" s="56"/>
      <c r="N38" s="56"/>
      <c r="O38" s="56"/>
    </row>
    <row r="40" customFormat="false" ht="12.8" hidden="false" customHeight="false" outlineLevel="0" collapsed="false">
      <c r="A40" s="66" t="s">
        <v>234</v>
      </c>
    </row>
    <row r="41" customFormat="false" ht="13.2" hidden="false" customHeight="false" outlineLevel="0" collapsed="false">
      <c r="A41" s="67" t="s">
        <v>235</v>
      </c>
      <c r="B41" s="67"/>
      <c r="C41" s="46" t="s">
        <v>302</v>
      </c>
      <c r="D41" s="46"/>
      <c r="E41" s="46"/>
      <c r="F41" s="46"/>
      <c r="G41" s="46"/>
      <c r="H41" s="46"/>
      <c r="I41" s="46"/>
      <c r="J41" s="46"/>
      <c r="K41" s="46"/>
      <c r="L41" s="46"/>
      <c r="M41" s="46"/>
      <c r="N41" s="46"/>
      <c r="O41" s="46"/>
    </row>
    <row r="42" customFormat="false" ht="12.8" hidden="false" customHeight="false" outlineLevel="0" collapsed="false">
      <c r="A42" s="68" t="s">
        <v>236</v>
      </c>
      <c r="B42" s="68"/>
      <c r="C42" s="46" t="s">
        <v>303</v>
      </c>
      <c r="D42" s="46"/>
      <c r="E42" s="46"/>
      <c r="F42" s="46"/>
      <c r="G42" s="46"/>
      <c r="H42" s="46"/>
      <c r="I42" s="46"/>
      <c r="J42" s="46"/>
      <c r="K42" s="46"/>
      <c r="L42" s="46"/>
      <c r="M42" s="46"/>
      <c r="N42" s="46"/>
      <c r="O42" s="46"/>
    </row>
    <row r="43" customFormat="false" ht="15" hidden="false" customHeight="true" outlineLevel="0" collapsed="false"/>
    <row r="44" customFormat="false" ht="12.8" hidden="false" customHeight="false" outlineLevel="0" collapsed="false">
      <c r="A44" s="39" t="s">
        <v>10</v>
      </c>
    </row>
    <row r="46" customFormat="false" ht="12.8" hidden="false" customHeight="false" outlineLevel="0" collapsed="false">
      <c r="A46" s="39" t="s">
        <v>13</v>
      </c>
      <c r="C46" s="39" t="s">
        <v>237</v>
      </c>
    </row>
    <row r="47" customFormat="false" ht="12.8" hidden="false" customHeight="false" outlineLevel="0" collapsed="false">
      <c r="C47" s="70" t="s">
        <v>238</v>
      </c>
      <c r="D47" s="70"/>
      <c r="H47" s="70" t="s">
        <v>239</v>
      </c>
      <c r="L47" s="70" t="s">
        <v>240</v>
      </c>
    </row>
    <row r="48" customFormat="false" ht="12.8" hidden="false" customHeight="false" outlineLevel="0" collapsed="false">
      <c r="C48" s="70" t="s">
        <v>241</v>
      </c>
      <c r="D48" s="70"/>
      <c r="H48" s="70" t="s">
        <v>242</v>
      </c>
      <c r="J48" s="70"/>
      <c r="L48" s="70" t="s">
        <v>243</v>
      </c>
    </row>
    <row r="50" customFormat="false" ht="12.8" hidden="false" customHeight="false" outlineLevel="0" collapsed="false">
      <c r="A50" s="39" t="s">
        <v>29</v>
      </c>
      <c r="C50" s="39" t="s">
        <v>244</v>
      </c>
    </row>
    <row r="51" customFormat="false" ht="12.8" hidden="false" customHeight="false" outlineLevel="0" collapsed="false">
      <c r="C51" s="39" t="s">
        <v>245</v>
      </c>
    </row>
    <row r="52" customFormat="false" ht="12.8" hidden="false" customHeight="false" outlineLevel="0" collapsed="false">
      <c r="C52" s="39" t="s">
        <v>246</v>
      </c>
    </row>
    <row r="53" customFormat="false" ht="12.8" hidden="false" customHeight="false" outlineLevel="0" collapsed="false">
      <c r="C53" s="39" t="s">
        <v>247</v>
      </c>
    </row>
    <row r="55" customFormat="false" ht="12.8" hidden="false" customHeight="false" outlineLevel="0" collapsed="false">
      <c r="A55" s="39" t="s">
        <v>248</v>
      </c>
      <c r="C55" s="39" t="s">
        <v>249</v>
      </c>
    </row>
    <row r="56" customFormat="false" ht="12.8" hidden="false" customHeight="false" outlineLevel="0" collapsed="false">
      <c r="C56" s="39" t="s">
        <v>250</v>
      </c>
    </row>
    <row r="57" customFormat="false" ht="12.8" hidden="false" customHeight="false" outlineLevel="0" collapsed="false">
      <c r="C57" s="39" t="s">
        <v>251</v>
      </c>
    </row>
    <row r="59" customFormat="false" ht="12.8" hidden="false" customHeight="false" outlineLevel="0" collapsed="false">
      <c r="A59" s="39" t="s">
        <v>40</v>
      </c>
      <c r="C59" s="47" t="s">
        <v>252</v>
      </c>
    </row>
    <row r="60" customFormat="false" ht="12.8" hidden="false" customHeight="false" outlineLevel="0" collapsed="false">
      <c r="C60" s="47" t="s">
        <v>45</v>
      </c>
    </row>
    <row r="61" customFormat="false" ht="12.8" hidden="false" customHeight="false" outlineLevel="0" collapsed="false">
      <c r="C61" s="39" t="s">
        <v>253</v>
      </c>
    </row>
    <row r="62" customFormat="false" ht="12.8" hidden="false" customHeight="false" outlineLevel="0" collapsed="false">
      <c r="C62" s="70" t="s">
        <v>254</v>
      </c>
    </row>
    <row r="63" customFormat="false" ht="12.8" hidden="false" customHeight="false" outlineLevel="0" collapsed="false">
      <c r="C63" s="70" t="s">
        <v>255</v>
      </c>
    </row>
    <row r="64" customFormat="false" ht="12.8" hidden="false" customHeight="false" outlineLevel="0" collapsed="false">
      <c r="C64" s="39" t="s">
        <v>256</v>
      </c>
    </row>
    <row r="65" customFormat="false" ht="12.8" hidden="false" customHeight="false" outlineLevel="0" collapsed="false">
      <c r="C65" s="39" t="s">
        <v>257</v>
      </c>
    </row>
    <row r="66" customFormat="false" ht="12.8" hidden="false" customHeight="false" outlineLevel="0" collapsed="false">
      <c r="C66" s="39" t="s">
        <v>258</v>
      </c>
    </row>
    <row r="68" customFormat="false" ht="12.8" hidden="false" customHeight="false" outlineLevel="0" collapsed="false">
      <c r="A68" s="39" t="s">
        <v>259</v>
      </c>
    </row>
    <row r="69" customFormat="false" ht="12.8" hidden="false" customHeight="false" outlineLevel="0" collapsed="false">
      <c r="C69" s="39" t="s">
        <v>260</v>
      </c>
    </row>
    <row r="70" customFormat="false" ht="12.8" hidden="false" customHeight="false" outlineLevel="0" collapsed="false">
      <c r="C70" s="39" t="s">
        <v>261</v>
      </c>
    </row>
    <row r="71" customFormat="false" ht="12.8" hidden="false" customHeight="false" outlineLevel="0" collapsed="false">
      <c r="C71" s="39" t="s">
        <v>76</v>
      </c>
    </row>
    <row r="73" customFormat="false" ht="12.8" hidden="false" customHeight="false" outlineLevel="0" collapsed="false">
      <c r="A73" s="48" t="s">
        <v>262</v>
      </c>
    </row>
    <row r="74" customFormat="false" ht="12.8" hidden="false" customHeight="false" outlineLevel="0" collapsed="false">
      <c r="A74" s="48" t="s">
        <v>263</v>
      </c>
    </row>
    <row r="75" customFormat="false" ht="12.8" hidden="false" customHeight="false" outlineLevel="0" collapsed="false">
      <c r="B75" s="39" t="s">
        <v>264</v>
      </c>
      <c r="E75" s="39" t="s">
        <v>265</v>
      </c>
    </row>
    <row r="76" customFormat="false" ht="12.8" hidden="false" customHeight="false" outlineLevel="0" collapsed="false">
      <c r="E76" s="39" t="s">
        <v>266</v>
      </c>
    </row>
    <row r="77" customFormat="false" ht="12.8" hidden="false" customHeight="false" outlineLevel="0" collapsed="false">
      <c r="E77" s="39" t="s">
        <v>267</v>
      </c>
    </row>
    <row r="78" customFormat="false" ht="12.8" hidden="false" customHeight="false" outlineLevel="0" collapsed="false">
      <c r="E78" s="39" t="s">
        <v>268</v>
      </c>
    </row>
    <row r="79" customFormat="false" ht="12.8" hidden="false" customHeight="false" outlineLevel="0" collapsed="false">
      <c r="E79" s="39" t="s">
        <v>269</v>
      </c>
    </row>
    <row r="80" customFormat="false" ht="12.8" hidden="false" customHeight="false" outlineLevel="0" collapsed="false">
      <c r="B80" s="39" t="s">
        <v>270</v>
      </c>
      <c r="E80" s="39" t="s">
        <v>271</v>
      </c>
    </row>
    <row r="81" customFormat="false" ht="12.8" hidden="false" customHeight="false" outlineLevel="0" collapsed="false">
      <c r="E81" s="39" t="s">
        <v>272</v>
      </c>
    </row>
    <row r="82" customFormat="false" ht="12.8" hidden="false" customHeight="false" outlineLevel="0" collapsed="false">
      <c r="E82" s="39" t="s">
        <v>273</v>
      </c>
    </row>
    <row r="83" customFormat="false" ht="12.8" hidden="false" customHeight="false" outlineLevel="0" collapsed="false">
      <c r="B83" s="39" t="s">
        <v>274</v>
      </c>
      <c r="E83" s="39" t="s">
        <v>275</v>
      </c>
    </row>
  </sheetData>
  <mergeCells count="72">
    <mergeCell ref="B3:G3"/>
    <mergeCell ref="H3:I3"/>
    <mergeCell ref="J3:O3"/>
    <mergeCell ref="B4:O4"/>
    <mergeCell ref="B7:G7"/>
    <mergeCell ref="H7:I7"/>
    <mergeCell ref="J7:O7"/>
    <mergeCell ref="A8:B8"/>
    <mergeCell ref="C8:O8"/>
    <mergeCell ref="A9:B9"/>
    <mergeCell ref="C9:G9"/>
    <mergeCell ref="H9:O9"/>
    <mergeCell ref="A10:B10"/>
    <mergeCell ref="C10:G10"/>
    <mergeCell ref="H10:O10"/>
    <mergeCell ref="A11:B11"/>
    <mergeCell ref="C11:G11"/>
    <mergeCell ref="H11:I11"/>
    <mergeCell ref="J11:O11"/>
    <mergeCell ref="A12:B12"/>
    <mergeCell ref="C12:G12"/>
    <mergeCell ref="H12:I12"/>
    <mergeCell ref="J12:O12"/>
    <mergeCell ref="A15:A31"/>
    <mergeCell ref="B15:B22"/>
    <mergeCell ref="C15:D15"/>
    <mergeCell ref="L15:O19"/>
    <mergeCell ref="C16:D17"/>
    <mergeCell ref="E16:K16"/>
    <mergeCell ref="E17:K17"/>
    <mergeCell ref="C18:D18"/>
    <mergeCell ref="E18:K18"/>
    <mergeCell ref="C19:D19"/>
    <mergeCell ref="E19:K19"/>
    <mergeCell ref="C20:D20"/>
    <mergeCell ref="E20:O20"/>
    <mergeCell ref="C21:D21"/>
    <mergeCell ref="E21:O21"/>
    <mergeCell ref="C22:D22"/>
    <mergeCell ref="E22:O22"/>
    <mergeCell ref="B23:B31"/>
    <mergeCell ref="C23:D23"/>
    <mergeCell ref="E23:K23"/>
    <mergeCell ref="L23:O28"/>
    <mergeCell ref="C24:D24"/>
    <mergeCell ref="E24:K24"/>
    <mergeCell ref="C25:K25"/>
    <mergeCell ref="C26:D26"/>
    <mergeCell ref="C27:D27"/>
    <mergeCell ref="C28:D28"/>
    <mergeCell ref="C29:D29"/>
    <mergeCell ref="E29:O29"/>
    <mergeCell ref="C30:D30"/>
    <mergeCell ref="E30:O30"/>
    <mergeCell ref="C31:D31"/>
    <mergeCell ref="E31:O31"/>
    <mergeCell ref="A32:B32"/>
    <mergeCell ref="C32:D32"/>
    <mergeCell ref="A33:B38"/>
    <mergeCell ref="C33:D33"/>
    <mergeCell ref="E33:O33"/>
    <mergeCell ref="C34:D34"/>
    <mergeCell ref="E34:O34"/>
    <mergeCell ref="C35:O35"/>
    <mergeCell ref="C36:D36"/>
    <mergeCell ref="L36:O38"/>
    <mergeCell ref="C37:D37"/>
    <mergeCell ref="C38:D38"/>
    <mergeCell ref="A41:B41"/>
    <mergeCell ref="C41:O41"/>
    <mergeCell ref="A42:B42"/>
    <mergeCell ref="C42:O42"/>
  </mergeCells>
  <dataValidations count="1">
    <dataValidation allowBlank="false" errorStyle="stop" operator="equal" showDropDown="false" showErrorMessage="true" showInputMessage="false" sqref="F32:G32" type="list">
      <formula1>item!$P$2:$P$3</formula1>
      <formula2>0</formula2>
    </dataValidation>
  </dataValidations>
  <printOptions headings="false" gridLines="false" gridLinesSet="true" horizontalCentered="false" verticalCentered="false"/>
  <pageMargins left="0.7875" right="0.7875" top="1.05277777777778" bottom="1.05277777777778" header="0.7875" footer="0.7875"/>
  <pageSetup paperSize="9" scale="100" fitToWidth="1" fitToHeight="1" pageOrder="downThenOver" orientation="portrait" blackAndWhite="false" draft="false" cellComments="none" horizontalDpi="300" verticalDpi="300" copies="1"/>
  <headerFooter differentFirst="false" differentOddEven="false">
    <oddHeader>&amp;C&amp;"Times New Roman,標準"&amp;12&amp;Kffffff&amp;A</oddHeader>
    <oddFooter>&amp;C&amp;"Times New Roman,標準"&amp;12&amp;Kffffffページ &amp;P</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G65"/>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B1" activeCellId="0" sqref="B1"/>
    </sheetView>
  </sheetViews>
  <sheetFormatPr defaultColWidth="10.4921875" defaultRowHeight="12.8" zeroHeight="false" outlineLevelRow="0" outlineLevelCol="0"/>
  <cols>
    <col collapsed="false" customWidth="true" hidden="false" outlineLevel="0" max="1" min="1" style="30" width="29.53"/>
  </cols>
  <sheetData>
    <row r="1" customFormat="false" ht="13.8" hidden="false" customHeight="false" outlineLevel="0" collapsed="false">
      <c r="A1" s="30" t="s">
        <v>0</v>
      </c>
      <c r="B1" s="30" t="s">
        <v>304</v>
      </c>
    </row>
    <row r="2" customFormat="false" ht="12.8" hidden="false" customHeight="false" outlineLevel="0" collapsed="false">
      <c r="A2" s="30" t="s">
        <v>4</v>
      </c>
      <c r="B2" s="30" t="str">
        <f aca="false">旧式!M2</f>
        <v>年</v>
      </c>
      <c r="C2" s="30" t="str">
        <f aca="false">旧式!N2</f>
        <v>月</v>
      </c>
      <c r="D2" s="30" t="str">
        <f aca="false">旧式!O2</f>
        <v>日</v>
      </c>
    </row>
    <row r="3" customFormat="false" ht="12.8" hidden="false" customHeight="false" outlineLevel="0" collapsed="false">
      <c r="A3" s="30" t="s">
        <v>5</v>
      </c>
      <c r="B3" s="30" t="n">
        <f aca="false">旧式!B3</f>
        <v>0</v>
      </c>
    </row>
    <row r="4" customFormat="false" ht="12.8" hidden="false" customHeight="false" outlineLevel="0" collapsed="false">
      <c r="A4" s="30" t="s">
        <v>8</v>
      </c>
      <c r="B4" s="30" t="n">
        <f aca="false">旧式!J3</f>
        <v>0</v>
      </c>
    </row>
    <row r="5" customFormat="false" ht="12.8" hidden="false" customHeight="false" outlineLevel="0" collapsed="false">
      <c r="A5" s="30" t="s">
        <v>11</v>
      </c>
      <c r="B5" s="30" t="str">
        <f aca="false">旧式!B4</f>
        <v>  </v>
      </c>
    </row>
    <row r="6" customFormat="false" ht="12.8" hidden="false" customHeight="false" outlineLevel="0" collapsed="false">
      <c r="A6" s="30" t="s">
        <v>305</v>
      </c>
      <c r="B6" s="30" t="str">
        <f aca="false">旧式!C42</f>
        <v>2022年 ＿月 ＿  日(　)から  ＿月 ＿  日(　)のあいだ</v>
      </c>
    </row>
    <row r="7" customFormat="false" ht="12.8" hidden="false" customHeight="false" outlineLevel="0" collapsed="false">
      <c r="A7" s="30" t="s">
        <v>17</v>
      </c>
      <c r="B7" s="30" t="str">
        <f aca="false">旧式!C41</f>
        <v>＿＿日</v>
      </c>
    </row>
    <row r="8" customFormat="false" ht="12.8" hidden="false" customHeight="false" outlineLevel="0" collapsed="false">
      <c r="A8" s="30" t="s">
        <v>19</v>
      </c>
      <c r="B8" s="30" t="str">
        <f aca="false">旧式!C8</f>
        <v>□なし　　□当センターで同条件で実施（　　年　月　日）　□当センターで別条件で実施</v>
      </c>
    </row>
    <row r="9" customFormat="false" ht="12.8" hidden="false" customHeight="false" outlineLevel="0" collapsed="false">
      <c r="A9" s="30" t="s">
        <v>306</v>
      </c>
    </row>
    <row r="10" customFormat="false" ht="12.8" hidden="false" customHeight="false" outlineLevel="0" collapsed="false">
      <c r="A10" s="30" t="s">
        <v>24</v>
      </c>
      <c r="B10" s="30" t="str">
        <f aca="false">旧式!C9</f>
        <v>□立方体治具　□平板(小)　□平板(大)</v>
      </c>
    </row>
    <row r="11" customFormat="false" ht="12.8" hidden="false" customHeight="false" outlineLevel="0" collapsed="false">
      <c r="A11" s="30" t="s">
        <v>27</v>
      </c>
      <c r="B11" s="30" t="str">
        <f aca="false">旧式!C10</f>
        <v>□治具へのネジ止め　□ベルト止め</v>
      </c>
    </row>
    <row r="12" customFormat="false" ht="12.8" hidden="false" customHeight="false" outlineLevel="0" collapsed="false">
      <c r="A12" s="30" t="s">
        <v>30</v>
      </c>
      <c r="B12" s="30" t="n">
        <f aca="false">旧式!B7</f>
        <v>0</v>
      </c>
    </row>
    <row r="13" customFormat="false" ht="12.8" hidden="false" customHeight="false" outlineLevel="0" collapsed="false">
      <c r="A13" s="30" t="s">
        <v>33</v>
      </c>
      <c r="B13" s="30" t="n">
        <f aca="false">旧式!J7</f>
        <v>0</v>
      </c>
    </row>
    <row r="14" customFormat="false" ht="12.8" hidden="false" customHeight="false" outlineLevel="0" collapsed="false">
      <c r="A14" s="30" t="s">
        <v>35</v>
      </c>
      <c r="B14" s="30" t="str">
        <f aca="false">旧式!H9</f>
        <v>寸法：(幅)＿＿＿×(高さ）＿＿＿×（奥行)＿＿＿mm</v>
      </c>
    </row>
    <row r="15" customFormat="false" ht="12.8" hidden="false" customHeight="false" outlineLevel="0" collapsed="false">
      <c r="A15" s="30" t="s">
        <v>37</v>
      </c>
      <c r="B15" s="30" t="str">
        <f aca="false">旧式!H10</f>
        <v>質量：　＿＿＿kg</v>
      </c>
    </row>
    <row r="16" customFormat="false" ht="12.8" hidden="false" customHeight="false" outlineLevel="0" collapsed="false">
      <c r="A16" s="30" t="s">
        <v>39</v>
      </c>
      <c r="B16" s="30" t="str">
        <f aca="false">旧式!C11</f>
        <v>□なし　□あり</v>
      </c>
    </row>
    <row r="17" customFormat="false" ht="12.8" hidden="false" customHeight="false" outlineLevel="0" collapsed="false">
      <c r="A17" s="30" t="s">
        <v>307</v>
      </c>
      <c r="B17" s="30" t="n">
        <f aca="false">旧式!C12</f>
        <v>0</v>
      </c>
    </row>
    <row r="18" customFormat="false" ht="12.8" hidden="false" customHeight="false" outlineLevel="0" collapsed="false">
      <c r="A18" s="30" t="s">
        <v>43</v>
      </c>
      <c r="B18" s="30" t="str">
        <f aca="false">旧式!J11</f>
        <v>□事前送付　□当日持込み　□その他</v>
      </c>
    </row>
    <row r="19" customFormat="false" ht="12.8" hidden="false" customHeight="false" outlineLevel="0" collapsed="false">
      <c r="A19" s="30" t="s">
        <v>46</v>
      </c>
      <c r="B19" s="30" t="str">
        <f aca="false">旧式!J12</f>
        <v>□当日持帰り　□その他（　　　　　　　）</v>
      </c>
    </row>
    <row r="20" customFormat="false" ht="12.8" hidden="false" customHeight="false" outlineLevel="0" collapsed="false">
      <c r="A20" s="30" t="s">
        <v>49</v>
      </c>
      <c r="B20" s="30" t="str">
        <f aca="false">旧式!C55</f>
        <v>（必要 ・ 不要 ）</v>
      </c>
    </row>
    <row r="22" customFormat="false" ht="12.8" hidden="false" customHeight="false" outlineLevel="0" collapsed="false">
      <c r="A22" s="30" t="s">
        <v>53</v>
      </c>
    </row>
    <row r="23" customFormat="false" ht="12.8" hidden="false" customHeight="false" outlineLevel="0" collapsed="false">
      <c r="A23" s="30" t="s">
        <v>55</v>
      </c>
      <c r="B23" s="30" t="str">
        <f aca="false">旧式!B15</f>
        <v>□正弦波</v>
      </c>
      <c r="C23" s="30" t="str">
        <f aca="false">旧式!B23</f>
        <v>□ランダム</v>
      </c>
      <c r="D23" s="30" t="str">
        <f aca="false">旧式!A32</f>
        <v>□ショック</v>
      </c>
    </row>
    <row r="24" customFormat="false" ht="12.8" hidden="false" customHeight="false" outlineLevel="0" collapsed="false">
      <c r="A24" s="30" t="s">
        <v>59</v>
      </c>
      <c r="B24" s="30" t="s">
        <v>60</v>
      </c>
    </row>
    <row r="25" customFormat="false" ht="12.8" hidden="false" customHeight="false" outlineLevel="0" collapsed="false">
      <c r="A25" s="30" t="s">
        <v>63</v>
      </c>
    </row>
    <row r="26" customFormat="false" ht="12.8" hidden="false" customHeight="false" outlineLevel="0" collapsed="false">
      <c r="A26" s="30" t="s">
        <v>65</v>
      </c>
      <c r="B26" s="30" t="n">
        <v>0</v>
      </c>
    </row>
    <row r="27" customFormat="false" ht="12.8" hidden="false" customHeight="false" outlineLevel="0" collapsed="false">
      <c r="A27" s="30" t="s">
        <v>66</v>
      </c>
      <c r="B27" s="30" t="str">
        <f aca="false">旧式!E21</f>
        <v>□垂直　□水平</v>
      </c>
      <c r="C27" s="30" t="str">
        <f aca="false">旧式!E30</f>
        <v>□垂直　□水平</v>
      </c>
    </row>
    <row r="28" customFormat="false" ht="13.8" hidden="false" customHeight="false" outlineLevel="0" collapsed="false">
      <c r="A28" s="30" t="s">
        <v>68</v>
      </c>
      <c r="B28" s="30" t="str">
        <f aca="false">旧式!E22</f>
        <v>□z(垂直振動) 　□x(垂直・水平振動) 　□y(垂直・水平振動)</v>
      </c>
      <c r="C28" s="30" t="str">
        <f aca="false">旧式!E31</f>
        <v>□z(垂直振動) 　□x(垂直・水平振動) 　□y(垂直・水平振動)</v>
      </c>
    </row>
    <row r="29" customFormat="false" ht="12.8" hidden="false" customHeight="false" outlineLevel="0" collapsed="false">
      <c r="A29" s="30" t="s">
        <v>73</v>
      </c>
      <c r="B29" s="30" t="str">
        <f aca="false">旧式!A33</f>
        <v>□恒温恒湿槽</v>
      </c>
    </row>
    <row r="30" customFormat="false" ht="12.8" hidden="false" customHeight="false" outlineLevel="0" collapsed="false">
      <c r="A30" s="30" t="s">
        <v>116</v>
      </c>
      <c r="B30" s="30" t="str">
        <f aca="false">旧式!E33</f>
        <v>□あり 　□ なし</v>
      </c>
    </row>
    <row r="32" customFormat="false" ht="12.8" hidden="false" customHeight="false" outlineLevel="0" collapsed="false">
      <c r="B32" s="30" t="s">
        <v>117</v>
      </c>
      <c r="C32" s="30" t="s">
        <v>118</v>
      </c>
    </row>
    <row r="33" customFormat="false" ht="12.8" hidden="false" customHeight="false" outlineLevel="0" collapsed="false">
      <c r="A33" s="30" t="s">
        <v>119</v>
      </c>
      <c r="B33" s="30" t="n">
        <f aca="false">旧式!E15</f>
        <v>0</v>
      </c>
      <c r="C33" s="30" t="n">
        <f aca="false">旧式!G15</f>
        <v>0</v>
      </c>
    </row>
    <row r="34" customFormat="false" ht="12.8" hidden="false" customHeight="false" outlineLevel="0" collapsed="false">
      <c r="A34" s="30" t="s">
        <v>120</v>
      </c>
      <c r="B34" s="30" t="str">
        <f aca="false">旧式!E16</f>
        <v>□＿＿  [mm] 　□＿＿ [m/s2] 　□＿＿ [G]　</v>
      </c>
    </row>
    <row r="35" customFormat="false" ht="13.8" hidden="false" customHeight="false" outlineLevel="0" collapsed="false">
      <c r="A35" s="30" t="s">
        <v>121</v>
      </c>
    </row>
    <row r="36" customFormat="false" ht="12.8" hidden="false" customHeight="false" outlineLevel="0" collapsed="false">
      <c r="A36" s="30" t="s">
        <v>122</v>
      </c>
    </row>
    <row r="37" customFormat="false" ht="13.8" hidden="false" customHeight="false" outlineLevel="0" collapsed="false">
      <c r="A37" s="30" t="s">
        <v>123</v>
      </c>
    </row>
    <row r="38" customFormat="false" ht="12.8" hidden="false" customHeight="false" outlineLevel="0" collapsed="false">
      <c r="A38" s="30" t="s">
        <v>124</v>
      </c>
    </row>
    <row r="39" customFormat="false" ht="12.8" hidden="false" customHeight="false" outlineLevel="0" collapsed="false">
      <c r="A39" s="30" t="s">
        <v>125</v>
      </c>
    </row>
    <row r="40" customFormat="false" ht="13.8" hidden="false" customHeight="false" outlineLevel="0" collapsed="false">
      <c r="A40" s="30" t="s">
        <v>126</v>
      </c>
    </row>
    <row r="41" customFormat="false" ht="12.8" hidden="false" customHeight="false" outlineLevel="0" collapsed="false">
      <c r="A41" s="30" t="s">
        <v>127</v>
      </c>
    </row>
    <row r="42" customFormat="false" ht="12.8" hidden="false" customHeight="false" outlineLevel="0" collapsed="false">
      <c r="A42" s="30" t="s">
        <v>128</v>
      </c>
      <c r="B42" s="30" t="str">
        <f aca="false">旧式!E17</f>
        <v>□片振幅(0-p)　□複振幅(p-p)　注)鉄道関係規格は複振幅</v>
      </c>
    </row>
    <row r="43" customFormat="false" ht="12.8" hidden="false" customHeight="false" outlineLevel="0" collapsed="false">
      <c r="A43" s="30" t="s">
        <v>129</v>
      </c>
      <c r="B43" s="30" t="str">
        <f aca="false">旧式!E18</f>
        <v>□対数掃引　□一様掃引</v>
      </c>
    </row>
    <row r="44" customFormat="false" ht="12.8" hidden="false" customHeight="false" outlineLevel="0" collapsed="false">
      <c r="A44" s="30" t="s">
        <v>130</v>
      </c>
      <c r="B44" s="30" t="str">
        <f aca="false">旧式!E19</f>
        <v>＿＿ ～ ＿＿ ～ ＿＿ [Hz] ： ＿＿ [分]or＿[oct/min]</v>
      </c>
    </row>
    <row r="45" customFormat="false" ht="13.8" hidden="false" customHeight="false" outlineLevel="0" collapsed="false">
      <c r="A45" s="30" t="s">
        <v>131</v>
      </c>
    </row>
    <row r="46" customFormat="false" ht="12.8" hidden="false" customHeight="false" outlineLevel="0" collapsed="false">
      <c r="A46" s="30" t="s">
        <v>132</v>
      </c>
    </row>
    <row r="47" customFormat="false" ht="13.8" hidden="false" customHeight="false" outlineLevel="0" collapsed="false">
      <c r="A47" s="30" t="s">
        <v>133</v>
      </c>
    </row>
    <row r="49" customFormat="false" ht="12.8" hidden="false" customHeight="false" outlineLevel="0" collapsed="false">
      <c r="A49" s="30" t="s">
        <v>134</v>
      </c>
      <c r="B49" s="30" t="n">
        <f aca="false">旧式!F32</f>
        <v>0</v>
      </c>
    </row>
    <row r="50" customFormat="false" ht="12.8" hidden="false" customHeight="false" outlineLevel="0" collapsed="false">
      <c r="A50" s="30" t="s">
        <v>135</v>
      </c>
      <c r="B50" s="30" t="str">
        <f aca="false">旧式!G32</f>
        <v>[G]</v>
      </c>
    </row>
    <row r="51" customFormat="false" ht="12.8" hidden="false" customHeight="false" outlineLevel="0" collapsed="false">
      <c r="A51" s="30" t="s">
        <v>136</v>
      </c>
      <c r="B51" s="30" t="n">
        <f aca="false">旧式!I32</f>
        <v>0</v>
      </c>
    </row>
    <row r="52" customFormat="false" ht="12.8" hidden="false" customHeight="false" outlineLevel="0" collapsed="false">
      <c r="A52" s="30" t="s">
        <v>137</v>
      </c>
      <c r="B52" s="30" t="n">
        <f aca="false">旧式!L32</f>
        <v>0</v>
      </c>
    </row>
    <row r="54" customFormat="false" ht="12.8" hidden="false" customHeight="false" outlineLevel="0" collapsed="false">
      <c r="A54" s="30" t="s">
        <v>138</v>
      </c>
      <c r="B54" s="30" t="str">
        <f aca="false">旧式!E24</f>
        <v>□　[((m/s2)2)/Hz] 　　□   [(G2)/Hz]　</v>
      </c>
    </row>
    <row r="55" customFormat="false" ht="12.8" hidden="false" customHeight="false" outlineLevel="0" collapsed="false">
      <c r="A55" s="30" t="s">
        <v>139</v>
      </c>
      <c r="B55" s="30" t="str">
        <f aca="false">旧式!C27</f>
        <v>レベル[　]</v>
      </c>
    </row>
    <row r="56" customFormat="false" ht="12.8" hidden="false" customHeight="false" outlineLevel="0" collapsed="false">
      <c r="A56" s="30" t="s">
        <v>140</v>
      </c>
      <c r="B56" s="30" t="str">
        <f aca="false">旧式!E27</f>
        <v>＿＿</v>
      </c>
    </row>
    <row r="57" customFormat="false" ht="12.8" hidden="false" customHeight="false" outlineLevel="0" collapsed="false">
      <c r="A57" s="30" t="s">
        <v>94</v>
      </c>
      <c r="B57" s="30" t="s">
        <v>20</v>
      </c>
    </row>
    <row r="58" customFormat="false" ht="12.8" hidden="false" customHeight="false" outlineLevel="0" collapsed="false">
      <c r="A58" s="30" t="s">
        <v>95</v>
      </c>
      <c r="B58" s="30" t="s">
        <v>96</v>
      </c>
      <c r="C58" s="30" t="s">
        <v>79</v>
      </c>
      <c r="D58" s="30" t="s">
        <v>97</v>
      </c>
      <c r="E58" s="30" t="s">
        <v>98</v>
      </c>
      <c r="F58" s="30" t="s">
        <v>102</v>
      </c>
      <c r="G58" s="30" t="s">
        <v>100</v>
      </c>
    </row>
    <row r="59" customFormat="false" ht="12.8" hidden="false" customHeight="false" outlineLevel="0" collapsed="false">
      <c r="B59" s="30" t="str">
        <f aca="false">旧式!E26</f>
        <v>＿＿</v>
      </c>
      <c r="C59" s="30" t="str">
        <f aca="false">旧式!E27</f>
        <v>＿＿</v>
      </c>
      <c r="D59" s="30" t="s">
        <v>105</v>
      </c>
      <c r="E59" s="30" t="str">
        <f aca="false">旧式!E36</f>
        <v>＿＿</v>
      </c>
      <c r="F59" s="30" t="str">
        <f aca="false">旧式!E38</f>
        <v>＿＿</v>
      </c>
      <c r="G59" s="30" t="str">
        <f aca="false">旧式!E37</f>
        <v>＿＿</v>
      </c>
    </row>
    <row r="60" customFormat="false" ht="12.8" hidden="false" customHeight="false" outlineLevel="0" collapsed="false">
      <c r="B60" s="30" t="str">
        <f aca="false">旧式!F26</f>
        <v>＿＿</v>
      </c>
      <c r="C60" s="30" t="str">
        <f aca="false">旧式!F27</f>
        <v>＿＿</v>
      </c>
      <c r="D60" s="30" t="s">
        <v>107</v>
      </c>
      <c r="E60" s="30" t="str">
        <f aca="false">旧式!F36</f>
        <v>＿＿</v>
      </c>
      <c r="F60" s="30" t="str">
        <f aca="false">旧式!F38</f>
        <v>＿＿</v>
      </c>
      <c r="G60" s="30" t="str">
        <f aca="false">旧式!F37</f>
        <v>＿＿</v>
      </c>
    </row>
    <row r="61" customFormat="false" ht="12.8" hidden="false" customHeight="false" outlineLevel="0" collapsed="false">
      <c r="B61" s="30" t="str">
        <f aca="false">旧式!G26</f>
        <v>＿＿</v>
      </c>
      <c r="C61" s="30" t="str">
        <f aca="false">旧式!G27</f>
        <v>＿＿</v>
      </c>
      <c r="D61" s="30" t="s">
        <v>109</v>
      </c>
      <c r="E61" s="30" t="str">
        <f aca="false">旧式!G36</f>
        <v>＿＿</v>
      </c>
      <c r="F61" s="30" t="str">
        <f aca="false">旧式!G38</f>
        <v>＿＿</v>
      </c>
      <c r="G61" s="30" t="str">
        <f aca="false">旧式!G37</f>
        <v>＿＿</v>
      </c>
    </row>
    <row r="62" customFormat="false" ht="12.8" hidden="false" customHeight="false" outlineLevel="0" collapsed="false">
      <c r="B62" s="30" t="str">
        <f aca="false">旧式!H26</f>
        <v>＿＿</v>
      </c>
      <c r="C62" s="30" t="str">
        <f aca="false">旧式!H27</f>
        <v>＿＿</v>
      </c>
      <c r="E62" s="30" t="str">
        <f aca="false">旧式!H36</f>
        <v>＿＿</v>
      </c>
      <c r="F62" s="30" t="str">
        <f aca="false">旧式!H38</f>
        <v>＿＿</v>
      </c>
      <c r="G62" s="30" t="str">
        <f aca="false">旧式!H37</f>
        <v>＿＿</v>
      </c>
    </row>
    <row r="63" customFormat="false" ht="12.8" hidden="false" customHeight="false" outlineLevel="0" collapsed="false">
      <c r="B63" s="30" t="n">
        <f aca="false">旧式!I26</f>
        <v>0</v>
      </c>
      <c r="C63" s="30" t="n">
        <f aca="false">旧式!I27</f>
        <v>0</v>
      </c>
      <c r="E63" s="30" t="str">
        <f aca="false">旧式!I36</f>
        <v>＿＿</v>
      </c>
      <c r="F63" s="30" t="str">
        <f aca="false">旧式!I38</f>
        <v>＿＿</v>
      </c>
      <c r="G63" s="30" t="str">
        <f aca="false">旧式!I37</f>
        <v>＿＿</v>
      </c>
    </row>
    <row r="64" customFormat="false" ht="12.8" hidden="false" customHeight="false" outlineLevel="0" collapsed="false">
      <c r="B64" s="30" t="n">
        <f aca="false">旧式!J26</f>
        <v>0</v>
      </c>
      <c r="C64" s="30" t="n">
        <f aca="false">旧式!J27</f>
        <v>0</v>
      </c>
      <c r="E64" s="30" t="str">
        <f aca="false">旧式!J36</f>
        <v>＿＿</v>
      </c>
      <c r="F64" s="30" t="str">
        <f aca="false">旧式!J38</f>
        <v>＿＿</v>
      </c>
      <c r="G64" s="30" t="str">
        <f aca="false">旧式!J37</f>
        <v>＿＿</v>
      </c>
    </row>
    <row r="65" customFormat="false" ht="12.8" hidden="false" customHeight="false" outlineLevel="0" collapsed="false">
      <c r="B65" s="30" t="n">
        <f aca="false">旧式!K26</f>
        <v>0</v>
      </c>
      <c r="C65" s="30" t="n">
        <f aca="false">旧式!K27</f>
        <v>0</v>
      </c>
      <c r="E65" s="30" t="str">
        <f aca="false">旧式!K36</f>
        <v>＿＿</v>
      </c>
      <c r="F65" s="30" t="str">
        <f aca="false">旧式!K38</f>
        <v>＿＿</v>
      </c>
      <c r="G65" s="30" t="str">
        <f aca="false">旧式!K37</f>
        <v>＿＿</v>
      </c>
    </row>
  </sheetData>
  <printOptions headings="false" gridLines="false" gridLinesSet="true" horizontalCentered="false" verticalCentered="false"/>
  <pageMargins left="0.7875" right="0.7875" top="1.05277777777778" bottom="1.05277777777778" header="0.7875" footer="0.7875"/>
  <pageSetup paperSize="9" scale="100" fitToWidth="1" fitToHeight="1" pageOrder="downThenOver" orientation="portrait" blackAndWhite="false" draft="false" cellComments="none" horizontalDpi="300" verticalDpi="300" copies="1"/>
  <headerFooter differentFirst="false" differentOddEven="false">
    <oddHeader>&amp;C&amp;"Times New Roman,標準"&amp;12&amp;Kffffff&amp;A</oddHeader>
    <oddFooter>&amp;C&amp;"Times New Roman,標準"&amp;12&amp;Kffffffページ &amp;P</oddFooter>
  </headerFooter>
</worksheet>
</file>

<file path=docProps/app.xml><?xml version="1.0" encoding="utf-8"?>
<Properties xmlns="http://schemas.openxmlformats.org/officeDocument/2006/extended-properties" xmlns:vt="http://schemas.openxmlformats.org/officeDocument/2006/docPropsVTypes">
  <Template/>
  <TotalTime>690</TotalTime>
  <Application>LibreOffice/7.4.0.3$Windows_X86_64 LibreOffice_project/f85e47c08ddd19c015c0114a68350214f7066f5a</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2021-03-24T00:44:44Z</dcterms:created>
  <dc:creator>千葉　さおり</dc:creator>
  <dc:description/>
  <dc:language>ja-JP</dc:language>
  <cp:lastModifiedBy/>
  <dcterms:modified xsi:type="dcterms:W3CDTF">2023-02-17T15:00:03Z</dcterms:modified>
  <cp:revision>71</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LastSavedDate">
    <vt:filetime>2022-03-03T04:58:47Z</vt:filetime>
  </property>
  <property fmtid="{D5CDD505-2E9C-101B-9397-08002B2CF9AE}" pid="3" name="LastSavedVersion">
    <vt:lpwstr>3.1.9.0</vt:lpwstr>
  </property>
  <property fmtid="{D5CDD505-2E9C-101B-9397-08002B2CF9AE}" pid="4" name="SavedVersions">
    <vt:lpwstr/>
  </property>
</Properties>
</file>